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496" windowHeight="3120" firstSheet="2" activeTab="4"/>
  </bookViews>
  <sheets>
    <sheet name="XXXXXX" sheetId="1" state="veryHidden" r:id="rId1"/>
    <sheet name="XXXXX0" sheetId="2" state="veryHidden" r:id="rId2"/>
    <sheet name="WBS1" sheetId="3" r:id="rId3"/>
    <sheet name="WPL" sheetId="4" r:id="rId4"/>
    <sheet name="WKSHEET" sheetId="5" r:id="rId5"/>
    <sheet name="CASHFLOW-DR" sheetId="6" r:id="rId6"/>
    <sheet name="CASHFLOW-IR" sheetId="7" r:id="rId7"/>
    <sheet name="ตัวอย่างโครงงบกระแสเงินสด" sheetId="8" r:id="rId8"/>
  </sheets>
  <externalReferences>
    <externalReference r:id="rId11"/>
  </externalReferences>
  <definedNames>
    <definedName name="_xlnm.Print_Area" localSheetId="5">'CASHFLOW-DR'!$A$1:$E$44</definedName>
    <definedName name="_xlnm.Print_Area" localSheetId="6">'CASHFLOW-IR'!$A$1:$C$47</definedName>
    <definedName name="_xlnm.Print_Area" localSheetId="2">'WBS1'!$A$5:$G$77</definedName>
    <definedName name="_xlnm.Print_Area" localSheetId="4">'WKSHEET'!$A$1:$E$41</definedName>
    <definedName name="_xlnm.Print_Area" localSheetId="3">'WPL'!$A$1:$E$25</definedName>
    <definedName name="_xlnm.Print_Area" localSheetId="7">'ตัวอย่างโครงงบกระแสเงินสด'!$A$1:$K$78</definedName>
    <definedName name="_xlnm.Print_Titles" localSheetId="2">'WBS1'!$1:$4</definedName>
  </definedNames>
  <calcPr fullCalcOnLoad="1"/>
</workbook>
</file>

<file path=xl/sharedStrings.xml><?xml version="1.0" encoding="utf-8"?>
<sst xmlns="http://schemas.openxmlformats.org/spreadsheetml/2006/main" count="247" uniqueCount="178">
  <si>
    <t>Client</t>
  </si>
  <si>
    <t>&lt;&gt;</t>
  </si>
  <si>
    <t>CURRENT ASSETS</t>
  </si>
  <si>
    <t>CASH IN HAND AND AT BANK</t>
  </si>
  <si>
    <t>ACCOUNT RECEIVABLE</t>
  </si>
  <si>
    <t>-A/R</t>
  </si>
  <si>
    <t>-PROVISION</t>
  </si>
  <si>
    <t>INVENTORY</t>
  </si>
  <si>
    <t>COST</t>
  </si>
  <si>
    <t>OTHER RECEIVABLE</t>
  </si>
  <si>
    <t>OTHER CURRENT ASSET</t>
  </si>
  <si>
    <t>ADVANCE TO STAFF</t>
  </si>
  <si>
    <t>INVESTMENT</t>
  </si>
  <si>
    <t>SHORT TERMS</t>
  </si>
  <si>
    <t>LONG TERMS</t>
  </si>
  <si>
    <t>FIXED ASSETS  - COST</t>
  </si>
  <si>
    <t>BEGINNING</t>
  </si>
  <si>
    <t>ADD</t>
  </si>
  <si>
    <t>LESS</t>
  </si>
  <si>
    <t>NET</t>
  </si>
  <si>
    <t>ACCRU. DEPRECIATION</t>
  </si>
  <si>
    <t>OTHER ASSETS</t>
  </si>
  <si>
    <t>**</t>
  </si>
  <si>
    <t>DEFER EXPENSES</t>
  </si>
  <si>
    <t>OTHER</t>
  </si>
  <si>
    <t>TOTAL ASSETS</t>
  </si>
  <si>
    <t>BANK OVER DRAFT</t>
  </si>
  <si>
    <t>ACCOUNT PAYABLE</t>
  </si>
  <si>
    <t>ACCRUED EXPENSES</t>
  </si>
  <si>
    <t>WITHHOLDING TAX</t>
  </si>
  <si>
    <t>OTHER  CURRENT LIABILITIES</t>
  </si>
  <si>
    <t>ACCRU. COPR. INCOME TAX</t>
  </si>
  <si>
    <t>Total Current Liabilities</t>
  </si>
  <si>
    <t>SHORT TERN - LOAN</t>
  </si>
  <si>
    <t>LONG TERM</t>
  </si>
  <si>
    <t>OTHER LIABILITIES</t>
  </si>
  <si>
    <t>Total Libilities</t>
  </si>
  <si>
    <t>EQUITY</t>
  </si>
  <si>
    <t>CAPITAL</t>
  </si>
  <si>
    <t>RETAINING EARNING</t>
  </si>
  <si>
    <t>TOTAL LIABI &amp; SHAREHOLDER</t>
  </si>
  <si>
    <t>REVENUES</t>
  </si>
  <si>
    <t>SALE</t>
  </si>
  <si>
    <t>SEVICE INCOME</t>
  </si>
  <si>
    <t>GAIN FROM DISSOLUTION INVESTMENT</t>
  </si>
  <si>
    <t>GAIN FROM DISSOLUTION FIXED ASSETS</t>
  </si>
  <si>
    <t>LOSS FROM DISSOLUTION FIXED ASSETS</t>
  </si>
  <si>
    <t>OTHER INCOME</t>
  </si>
  <si>
    <t>EXPENSES</t>
  </si>
  <si>
    <t>COST OF GOOD SOLD</t>
  </si>
  <si>
    <t>COST OF SERVICE</t>
  </si>
  <si>
    <t>ADM. EXP - TOTAL</t>
  </si>
  <si>
    <t>INTEREST EXPENSES</t>
  </si>
  <si>
    <t>CORPORATE INCOME TAX</t>
  </si>
  <si>
    <t>NET PROFIT</t>
  </si>
  <si>
    <t>CASH FROM SALE / SERVICE / INTEREST</t>
  </si>
  <si>
    <t>TOTAL  REVENUE</t>
  </si>
  <si>
    <t>+</t>
  </si>
  <si>
    <t>AR (INCREASE) DECREASE</t>
  </si>
  <si>
    <t>CASH OUT FOR PURCHASING</t>
  </si>
  <si>
    <t xml:space="preserve">INVENTORY  (INCREASE) DECREASE </t>
  </si>
  <si>
    <t>-</t>
  </si>
  <si>
    <t>AP INCREASE (DECREASE)</t>
  </si>
  <si>
    <t xml:space="preserve">CASH OUT FOR SELLING AND ADM. EXPENSES </t>
  </si>
  <si>
    <t>DEPRECIATION</t>
  </si>
  <si>
    <t>ALLOWANCE FOR BAD DEBT</t>
  </si>
  <si>
    <t>PROVISION FOR INVENTORY</t>
  </si>
  <si>
    <t>OTHER ADJUSTMENT FOR DECIMAL VALUE</t>
  </si>
  <si>
    <t>CASH OUT FOR CORPORATE TAX</t>
  </si>
  <si>
    <t>CORP. INCOME TAX.</t>
  </si>
  <si>
    <t>ACCR. COPR. TAX CHANGR</t>
  </si>
  <si>
    <t>STATEMENT OF CASH FLOW</t>
  </si>
  <si>
    <t>CASH FLOW FROM OPERATION  ACTIVITIES</t>
  </si>
  <si>
    <t>CASH FLOW FROM INVESTMENT  ACTIVITIES</t>
  </si>
  <si>
    <t>CASH INFOW FROM SALE FIXED ASSET</t>
  </si>
  <si>
    <t>CASH OUT FLOW TO PUCHASE FIXED ASSETS</t>
  </si>
  <si>
    <t>CASH FLOW FROM FINANCING  ACTIVITIES</t>
  </si>
  <si>
    <t>NET CASH INCREASE (DECREASE)</t>
  </si>
  <si>
    <t xml:space="preserve">BEGINNING CASH BALANCE  </t>
  </si>
  <si>
    <t>ENDING CASH BALANCE</t>
  </si>
  <si>
    <t>ADVANCE TO DEPOSIT</t>
  </si>
  <si>
    <t>ADVANCE FROM RELATED COMPANY</t>
  </si>
  <si>
    <t>ADVANCE FROM PARENT COMPANY</t>
  </si>
  <si>
    <t>517/</t>
  </si>
  <si>
    <t>*-*</t>
  </si>
  <si>
    <r>
      <t xml:space="preserve">NOTE PAYABLE TO </t>
    </r>
    <r>
      <rPr>
        <sz val="13"/>
        <color indexed="10"/>
        <rFont val="EucrosiaUPC"/>
        <family val="1"/>
      </rPr>
      <t>FINANCE COMPANIES</t>
    </r>
  </si>
  <si>
    <t>WORK SHEET</t>
  </si>
  <si>
    <t>REF</t>
  </si>
  <si>
    <t>A</t>
  </si>
  <si>
    <t>B</t>
  </si>
  <si>
    <t>C</t>
  </si>
  <si>
    <t>D</t>
  </si>
  <si>
    <t>GAIN ON RESTRUCTURING DEBT</t>
  </si>
  <si>
    <t>LIABILITIES AND HEAD OFFICE ACCOUNT</t>
  </si>
  <si>
    <t>CURRENT LIABILITIES</t>
  </si>
  <si>
    <t>11+12</t>
  </si>
  <si>
    <t>21+22</t>
  </si>
  <si>
    <t xml:space="preserve"> +</t>
  </si>
  <si>
    <t>INCOMTAX ค้างจ่ายยกมาจากปีก่อน</t>
  </si>
  <si>
    <t>ADM. EXP - AMORTIZ EXP.</t>
  </si>
  <si>
    <t xml:space="preserve"> -</t>
  </si>
  <si>
    <t>AMORTIZE EXP.</t>
  </si>
  <si>
    <t>E</t>
  </si>
  <si>
    <t>Gain / Loss From Sale Fixed Asset</t>
  </si>
  <si>
    <t>84+85</t>
  </si>
  <si>
    <t>15  ปีนี้</t>
  </si>
  <si>
    <t>19  ปีนี้</t>
  </si>
  <si>
    <t>LOAN TO DIRECTOR</t>
  </si>
  <si>
    <t>เงินชำระค่าสินค้าล่วงหน้า</t>
  </si>
  <si>
    <t>6-1</t>
  </si>
  <si>
    <t xml:space="preserve">LIABILITIES UNDER FINANCE LEASES </t>
  </si>
  <si>
    <t>LOSS ON EXCHANGE RATE</t>
  </si>
  <si>
    <t>GAIN (LOSS) FROM EXCHANGE RATE  (From A/P)</t>
  </si>
  <si>
    <t>84 , 93.1</t>
  </si>
  <si>
    <t>WPL</t>
  </si>
  <si>
    <t>ให้กรอกเฉพาะ สีฟ้า</t>
  </si>
  <si>
    <t>กรอก sheet WBS1 และ WPL เท่านั้น นอกนั้นสูตรจะคำนวณเอง</t>
  </si>
  <si>
    <t>Dividend</t>
  </si>
  <si>
    <t>DIVIDEND</t>
  </si>
  <si>
    <t>งบกระแสเงินสด</t>
  </si>
  <si>
    <t>หน่วย : บาท</t>
  </si>
  <si>
    <t>กระแสเงินสดจากกิจกรรมดำเนินงาน</t>
  </si>
  <si>
    <t>กำไร(ขาดทุน)ก่อนค่าใช้จ่ายภาษีเงินได้</t>
  </si>
  <si>
    <t>รายการปรับกระทบยอดกำไรก่อนภาษีเป็นเงินสดรับ(จ่าย)จากกิจกรรมดำเนินงาน:</t>
  </si>
  <si>
    <t>ค่าเสื่อมราคา</t>
  </si>
  <si>
    <t>ประมาณการหนี้สินผลประโยชน์ระยะยาวของพนักงาน</t>
  </si>
  <si>
    <t>กำไรจากการจำหน่ายสินทรัพย์</t>
  </si>
  <si>
    <t>ต้นทุนทางการเงิน</t>
  </si>
  <si>
    <t>สินทรัพย์ดำเนินงานลดลง (เพิ่มขึ้น)</t>
  </si>
  <si>
    <t>ลูกหนี้การค้า</t>
  </si>
  <si>
    <t>สินค้าคงเหลือ</t>
  </si>
  <si>
    <t>สินทรัพย์ดำเนินงานเพิ่มขึ้น - สุทธิ</t>
  </si>
  <si>
    <t>รับรองว่าถูกต้อง</t>
  </si>
  <si>
    <t>กรรมการ</t>
  </si>
  <si>
    <t xml:space="preserve">เจ้าหนี้การค้า </t>
  </si>
  <si>
    <t>จ่ายภาษีเงินได้</t>
  </si>
  <si>
    <t>หนี้สินดำเนินงานเพิ่มขึ้น (ลดลง)  - สุทธิ</t>
  </si>
  <si>
    <t>เงินสดสุทธิจากกิจกรรมดำเนินงาน</t>
  </si>
  <si>
    <t>กระแสเงินสดจากกิจกรรมลงทุน</t>
  </si>
  <si>
    <t>เงินสดสุทธิใช้ไปในกิจกรรมลงทุน</t>
  </si>
  <si>
    <t>กระแสเงินสดจากกิจกรรมจัดหาเงิน</t>
  </si>
  <si>
    <t>เงินเบิกเกินบัญชีจากสถาบันการเงินเพิ่มขึ้น(ลดลง)</t>
  </si>
  <si>
    <t>เงินกู้ยืมระยะสั้นจากสถาบันการเงินเพิ่มขึ้น(ลดลง)</t>
  </si>
  <si>
    <t>จ่ายชำระหนี้สินตามสัญญาเช่าการเงิน</t>
  </si>
  <si>
    <t>จ่ายชำระคืนเงินกู้ยืมระยะยาว</t>
  </si>
  <si>
    <t>เงินปันผลจ่าย</t>
  </si>
  <si>
    <t>เงินสดสุทธิใช้ไปในกิจกรรมจัดหาเงิน</t>
  </si>
  <si>
    <t>เงินสดและรายการเทียบเท่าเงินสด ณ ต้นปี</t>
  </si>
  <si>
    <t>เงินสดและรายการเทียบเท่าเงินสด ณ วันสิ้นปี</t>
  </si>
  <si>
    <t>Note 1</t>
  </si>
  <si>
    <t>Detail of Depreciation of row Ref 18</t>
  </si>
  <si>
    <t>18-1</t>
  </si>
  <si>
    <t>Depreciation - Office</t>
  </si>
  <si>
    <t>18-2</t>
  </si>
  <si>
    <t>Total shoud be ======&gt;</t>
  </si>
  <si>
    <t>18 -1 ปีปัจจุบัน =&gt;ต้นทุนบริการ</t>
  </si>
  <si>
    <t>Depreciation - ต้นทุนบริการ</t>
  </si>
  <si>
    <t>Dividend Paid</t>
  </si>
  <si>
    <t>Net Profit</t>
  </si>
  <si>
    <t>G</t>
  </si>
  <si>
    <t>เช่าซื้อรวมทั้ง ภายใน 1 ปี และเกิน 1 ปี</t>
  </si>
  <si>
    <t>รวม</t>
  </si>
  <si>
    <t>ภาระผูกพันผลประโยชน์พนักงาน</t>
  </si>
  <si>
    <t>หนี้สินไม่หมุนเวียนอื่น</t>
  </si>
  <si>
    <t>ปี 62</t>
  </si>
  <si>
    <t>ค่าตัดจำหน่าย</t>
  </si>
  <si>
    <t>กำไร(ขาดทุน)จากการดำเนินงานก่อนการเปลี่ยนแปลงในสินทรัพย์และหนี้สินดำเนินงาน</t>
  </si>
  <si>
    <t>สินทรัพย์หมุนเวียนอื่น</t>
  </si>
  <si>
    <t>เงินสดรับจากการจำหน่ายสินทรัพย์</t>
  </si>
  <si>
    <t>เงินสดจ่ายจากการซื้อสินทรัพย์ถาวร</t>
  </si>
  <si>
    <t>เงินให้กู้ยืมระยะยาว</t>
  </si>
  <si>
    <t xml:space="preserve">กำไรจากการจำหน่ายสินทรัพย์ </t>
  </si>
  <si>
    <t>ขาดทุนจากการเลิกใช้สินทรัพย์</t>
  </si>
  <si>
    <t>หนี้สินดำเนินงานเพิ่มขึ้น (ลดลง)</t>
  </si>
  <si>
    <t>เงินสดและรายการเทียบเท่าเงินสดเพิ่มขึ้น (ลดลง)สุทธิ</t>
  </si>
  <si>
    <t>บริษัท ตัวอย่าง จำกัด</t>
  </si>
  <si>
    <t>(                                             )</t>
  </si>
  <si>
    <t>18 -1 ปีปัจจุบัน =&gt; คชจ สำนักงาน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</si>
</sst>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#,##0;\(#,##0\)"/>
    <numFmt numFmtId="212" formatCode="0.0"/>
    <numFmt numFmtId="213" formatCode="#,##0\ ;[Red]\(#,##0\)"/>
    <numFmt numFmtId="214" formatCode="#,##0;[Red]\(#,##0\)"/>
    <numFmt numFmtId="215" formatCode="#,##0.00;\(#,##0.00\)"/>
    <numFmt numFmtId="216" formatCode="#,##0.0_);[Red]\(#,##0.0\)"/>
    <numFmt numFmtId="217" formatCode="&quot;฿&quot;\t#,##0_);[Red]\(&quot;฿&quot;\t#,##0\)"/>
    <numFmt numFmtId="218" formatCode="_-* #,##0\ _F_B_-;\-* #,##0\ _F_B_-;_-* &quot;-&quot;\ _F_B_-;_-@_-"/>
    <numFmt numFmtId="219" formatCode="_-* #,##0.00\ _F_B_-;\-* #,##0.00\ _F_B_-;_-* &quot;-&quot;??\ _F_B_-;_-@_-"/>
    <numFmt numFmtId="220" formatCode="_-&quot;S$&quot;* #,##0.00_-;\-&quot;S$&quot;* #,##0.00_-;_-&quot;S$&quot;* &quot;-&quot;??_-;_-@_-"/>
    <numFmt numFmtId="221" formatCode="[$-1070000]d/mm/yyyy;@"/>
    <numFmt numFmtId="222" formatCode="#,##0.000_);[Red]\(#,##0.000\)"/>
    <numFmt numFmtId="223" formatCode="_-* #,##0.0000_-;\-* #,##0.0000_-;_-* &quot;-&quot;??_-;_-@_-"/>
    <numFmt numFmtId="224" formatCode="[$-107041E]d\ mmmm\ yyyy;@"/>
    <numFmt numFmtId="225" formatCode="#,##0.00;\(#,##0.000\)"/>
    <numFmt numFmtId="226" formatCode="#,##0.00_ ;[Red]\-#,##0.00\ "/>
  </numFmts>
  <fonts count="122">
    <font>
      <sz val="16"/>
      <name val="DilleniaUPC"/>
      <family val="0"/>
    </font>
    <font>
      <b/>
      <sz val="16"/>
      <name val="DilleniaUPC"/>
      <family val="0"/>
    </font>
    <font>
      <i/>
      <sz val="16"/>
      <name val="DilleniaUPC"/>
      <family val="0"/>
    </font>
    <font>
      <b/>
      <i/>
      <sz val="16"/>
      <name val="DilleniaUPC"/>
      <family val="0"/>
    </font>
    <font>
      <sz val="14"/>
      <color indexed="23"/>
      <name val="DilleniaUPC"/>
      <family val="1"/>
    </font>
    <font>
      <sz val="15"/>
      <color indexed="23"/>
      <name val="DilleniaUPC"/>
      <family val="1"/>
    </font>
    <font>
      <sz val="15"/>
      <name val="DilleniaUPC"/>
      <family val="1"/>
    </font>
    <font>
      <vertAlign val="superscript"/>
      <sz val="11"/>
      <color indexed="23"/>
      <name val="Times New Roman"/>
      <family val="1"/>
    </font>
    <font>
      <sz val="15"/>
      <color indexed="10"/>
      <name val="DilleniaUPC"/>
      <family val="1"/>
    </font>
    <font>
      <sz val="14"/>
      <name val="DilleniaUPC"/>
      <family val="1"/>
    </font>
    <font>
      <b/>
      <i/>
      <u val="single"/>
      <sz val="14"/>
      <color indexed="14"/>
      <name val="EucrosiaUPC"/>
      <family val="1"/>
    </font>
    <font>
      <sz val="14"/>
      <name val="EucrosiaUPC"/>
      <family val="1"/>
    </font>
    <font>
      <b/>
      <sz val="14"/>
      <color indexed="14"/>
      <name val="EucrosiaUPC"/>
      <family val="1"/>
    </font>
    <font>
      <i/>
      <sz val="14"/>
      <color indexed="32"/>
      <name val="EucrosiaUPC"/>
      <family val="1"/>
    </font>
    <font>
      <sz val="14"/>
      <color indexed="37"/>
      <name val="EucrosiaUPC"/>
      <family val="1"/>
    </font>
    <font>
      <sz val="14"/>
      <color indexed="14"/>
      <name val="EucrosiaUPC"/>
      <family val="1"/>
    </font>
    <font>
      <sz val="14"/>
      <color indexed="10"/>
      <name val="EucrosiaUPC"/>
      <family val="1"/>
    </font>
    <font>
      <sz val="16"/>
      <color indexed="10"/>
      <name val="DilleniaUPC"/>
      <family val="1"/>
    </font>
    <font>
      <i/>
      <sz val="14"/>
      <color indexed="10"/>
      <name val="EucrosiaUPC"/>
      <family val="1"/>
    </font>
    <font>
      <sz val="14"/>
      <color indexed="33"/>
      <name val="EucrosiaUPC"/>
      <family val="1"/>
    </font>
    <font>
      <b/>
      <sz val="14"/>
      <name val="EucrosiaUPC"/>
      <family val="1"/>
    </font>
    <font>
      <sz val="14"/>
      <color indexed="17"/>
      <name val="EucrosiaUPC"/>
      <family val="1"/>
    </font>
    <font>
      <b/>
      <i/>
      <u val="single"/>
      <sz val="14"/>
      <color indexed="33"/>
      <name val="EucrosiaUPC"/>
      <family val="1"/>
    </font>
    <font>
      <sz val="15"/>
      <name val="EucrosiaUPC"/>
      <family val="1"/>
    </font>
    <font>
      <b/>
      <i/>
      <sz val="14"/>
      <color indexed="33"/>
      <name val="EucrosiaUPC"/>
      <family val="1"/>
    </font>
    <font>
      <sz val="14"/>
      <color indexed="18"/>
      <name val="EucrosiaUPC"/>
      <family val="1"/>
    </font>
    <font>
      <sz val="14"/>
      <color indexed="23"/>
      <name val="EucrosiaUPC"/>
      <family val="1"/>
    </font>
    <font>
      <sz val="15"/>
      <color indexed="23"/>
      <name val="EucrosiaUPC"/>
      <family val="1"/>
    </font>
    <font>
      <b/>
      <i/>
      <sz val="14"/>
      <color indexed="14"/>
      <name val="EucrosiaUPC"/>
      <family val="1"/>
    </font>
    <font>
      <sz val="15"/>
      <color indexed="10"/>
      <name val="EucrosiaUPC"/>
      <family val="1"/>
    </font>
    <font>
      <b/>
      <sz val="14"/>
      <color indexed="33"/>
      <name val="EucrosiaUPC"/>
      <family val="1"/>
    </font>
    <font>
      <b/>
      <sz val="14"/>
      <color indexed="18"/>
      <name val="EucrosiaUPC"/>
      <family val="1"/>
    </font>
    <font>
      <b/>
      <i/>
      <sz val="16"/>
      <color indexed="33"/>
      <name val="EucrosiaUPC"/>
      <family val="1"/>
    </font>
    <font>
      <b/>
      <i/>
      <sz val="18"/>
      <color indexed="33"/>
      <name val="EucrosiaUPC"/>
      <family val="1"/>
    </font>
    <font>
      <sz val="16"/>
      <name val="EucrosiaUPC"/>
      <family val="1"/>
    </font>
    <font>
      <vertAlign val="superscript"/>
      <sz val="16"/>
      <color indexed="23"/>
      <name val="EucrosiaUPC"/>
      <family val="1"/>
    </font>
    <font>
      <sz val="16"/>
      <color indexed="23"/>
      <name val="EucrosiaUPC"/>
      <family val="1"/>
    </font>
    <font>
      <b/>
      <i/>
      <u val="single"/>
      <sz val="16"/>
      <color indexed="33"/>
      <name val="EucrosiaUPC"/>
      <family val="1"/>
    </font>
    <font>
      <sz val="16"/>
      <color indexed="17"/>
      <name val="EucrosiaUPC"/>
      <family val="1"/>
    </font>
    <font>
      <sz val="16"/>
      <color indexed="33"/>
      <name val="EucrosiaUPC"/>
      <family val="1"/>
    </font>
    <font>
      <b/>
      <sz val="14"/>
      <color indexed="23"/>
      <name val="DilleniaUPC"/>
      <family val="1"/>
    </font>
    <font>
      <b/>
      <sz val="14"/>
      <color indexed="23"/>
      <name val="EucrosiaUPC"/>
      <family val="1"/>
    </font>
    <font>
      <b/>
      <sz val="14"/>
      <name val="DilleniaUPC"/>
      <family val="1"/>
    </font>
    <font>
      <b/>
      <sz val="14"/>
      <color indexed="10"/>
      <name val="EucrosiaUPC"/>
      <family val="1"/>
    </font>
    <font>
      <sz val="14"/>
      <name val="AngsanaUPC"/>
      <family val="1"/>
    </font>
    <font>
      <sz val="12"/>
      <name val="นูลมรผ"/>
      <family val="0"/>
    </font>
    <font>
      <b/>
      <sz val="12"/>
      <name val="Arial"/>
      <family val="2"/>
    </font>
    <font>
      <sz val="13"/>
      <color indexed="10"/>
      <name val="EucrosiaUPC"/>
      <family val="1"/>
    </font>
    <font>
      <sz val="11"/>
      <color indexed="10"/>
      <name val="EucrosiaUPC"/>
      <family val="1"/>
    </font>
    <font>
      <b/>
      <i/>
      <u val="single"/>
      <sz val="18"/>
      <color indexed="23"/>
      <name val="Times New Roman"/>
      <family val="1"/>
    </font>
    <font>
      <b/>
      <sz val="15"/>
      <color indexed="23"/>
      <name val="Times New Roman"/>
      <family val="1"/>
    </font>
    <font>
      <b/>
      <sz val="20"/>
      <color indexed="10"/>
      <name val="EucrosiaUPC"/>
      <family val="1"/>
    </font>
    <font>
      <b/>
      <sz val="16"/>
      <color indexed="10"/>
      <name val="EucrosiaUPC"/>
      <family val="1"/>
    </font>
    <font>
      <sz val="14"/>
      <name val="BrowalliaUPC"/>
      <family val="2"/>
    </font>
    <font>
      <sz val="15"/>
      <color indexed="23"/>
      <name val="Browallia New"/>
      <family val="2"/>
    </font>
    <font>
      <sz val="15"/>
      <name val="Browallia New"/>
      <family val="2"/>
    </font>
    <font>
      <sz val="15"/>
      <color indexed="10"/>
      <name val="Browallia New"/>
      <family val="2"/>
    </font>
    <font>
      <b/>
      <i/>
      <u val="single"/>
      <sz val="12"/>
      <color indexed="23"/>
      <name val="Times New Roman"/>
      <family val="1"/>
    </font>
    <font>
      <sz val="16"/>
      <color indexed="14"/>
      <name val="EucrosiaUPC"/>
      <family val="1"/>
    </font>
    <font>
      <b/>
      <u val="single"/>
      <sz val="14"/>
      <color indexed="14"/>
      <name val="EucrosiaUPC"/>
      <family val="1"/>
    </font>
    <font>
      <sz val="14"/>
      <color indexed="12"/>
      <name val="EucrosiaUPC"/>
      <family val="1"/>
    </font>
    <font>
      <b/>
      <sz val="20"/>
      <name val="DilleniaUPC"/>
      <family val="1"/>
    </font>
    <font>
      <b/>
      <sz val="14"/>
      <name val="TH SarabunPSK"/>
      <family val="2"/>
    </font>
    <font>
      <sz val="12"/>
      <name val="Times New Roman"/>
      <family val="1"/>
    </font>
    <font>
      <sz val="14"/>
      <name val="TH SarabunPSK"/>
      <family val="2"/>
    </font>
    <font>
      <b/>
      <i/>
      <sz val="14"/>
      <name val="TH SarabunPSK"/>
      <family val="2"/>
    </font>
    <font>
      <b/>
      <u val="single"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sz val="16"/>
      <name val="AngsanaUPC"/>
      <family val="1"/>
    </font>
    <font>
      <sz val="14"/>
      <name val="Cordia New"/>
      <family val="2"/>
    </font>
    <font>
      <sz val="10"/>
      <name val="Arial"/>
      <family val="2"/>
    </font>
    <font>
      <sz val="12"/>
      <name val="Helv"/>
      <family val="0"/>
    </font>
    <font>
      <sz val="8"/>
      <name val="Arial"/>
      <family val="2"/>
    </font>
    <font>
      <sz val="7"/>
      <name val="Small Fonts"/>
      <family val="2"/>
    </font>
    <font>
      <u val="single"/>
      <sz val="14"/>
      <color indexed="12"/>
      <name val="Cordia New"/>
      <family val="2"/>
    </font>
    <font>
      <sz val="11"/>
      <name val="ＭＳ Ｐゴシック"/>
      <family val="3"/>
    </font>
    <font>
      <sz val="10"/>
      <name val="Courier New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6"/>
      <color indexed="20"/>
      <name val="DilleniaUPC"/>
      <family val="1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12"/>
      <name val="DilleniaUPC"/>
      <family val="1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b/>
      <i/>
      <sz val="20"/>
      <color indexed="62"/>
      <name val="EucrosiaUPC"/>
      <family val="1"/>
    </font>
    <font>
      <b/>
      <i/>
      <sz val="16"/>
      <color indexed="62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DilleniaUPC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DilleniaUPC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EucrosiaUPC"/>
      <family val="1"/>
    </font>
    <font>
      <b/>
      <i/>
      <sz val="20"/>
      <color theme="4" tint="-0.24997000396251678"/>
      <name val="EucrosiaUPC"/>
      <family val="1"/>
    </font>
    <font>
      <b/>
      <i/>
      <sz val="16"/>
      <color theme="4" tint="-0.24997000396251678"/>
      <name val="EucrosiaUPC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9" fontId="44" fillId="0" borderId="0">
      <alignment/>
      <protection/>
    </xf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72" fillId="0" borderId="0" applyFont="0" applyFill="0" applyBorder="0" applyAlignment="0" applyProtection="0"/>
    <xf numFmtId="220" fontId="74" fillId="0" borderId="0">
      <alignment/>
      <protection/>
    </xf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8" fontId="74" fillId="0" borderId="0">
      <alignment/>
      <protection/>
    </xf>
    <xf numFmtId="219" fontId="74" fillId="0" borderId="0">
      <alignment/>
      <protection/>
    </xf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38" fontId="75" fillId="30" borderId="0" applyNumberFormat="0" applyBorder="0" applyAlignment="0" applyProtection="0"/>
    <xf numFmtId="0" fontId="46" fillId="0" borderId="3" applyNumberFormat="0" applyAlignment="0" applyProtection="0"/>
    <xf numFmtId="0" fontId="46" fillId="0" borderId="4">
      <alignment horizontal="left" vertical="center"/>
      <protection/>
    </xf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2" fillId="31" borderId="1" applyNumberFormat="0" applyAlignment="0" applyProtection="0"/>
    <xf numFmtId="10" fontId="75" fillId="32" borderId="8" applyNumberFormat="0" applyBorder="0" applyAlignment="0" applyProtection="0"/>
    <xf numFmtId="0" fontId="113" fillId="0" borderId="9" applyNumberFormat="0" applyFill="0" applyAlignment="0" applyProtection="0"/>
    <xf numFmtId="0" fontId="114" fillId="33" borderId="0" applyNumberFormat="0" applyBorder="0" applyAlignment="0" applyProtection="0"/>
    <xf numFmtId="37" fontId="76" fillId="0" borderId="0">
      <alignment/>
      <protection/>
    </xf>
    <xf numFmtId="217" fontId="74" fillId="0" borderId="0">
      <alignment/>
      <protection/>
    </xf>
    <xf numFmtId="0" fontId="72" fillId="0" borderId="0">
      <alignment/>
      <protection/>
    </xf>
    <xf numFmtId="40" fontId="71" fillId="0" borderId="0">
      <alignment/>
      <protection/>
    </xf>
    <xf numFmtId="0" fontId="72" fillId="0" borderId="0">
      <alignment/>
      <protection/>
    </xf>
    <xf numFmtId="0" fontId="100" fillId="0" borderId="0">
      <alignment/>
      <protection/>
    </xf>
    <xf numFmtId="0" fontId="63" fillId="0" borderId="0" applyFill="0">
      <alignment/>
      <protection/>
    </xf>
    <xf numFmtId="40" fontId="71" fillId="0" borderId="0">
      <alignment/>
      <protection/>
    </xf>
    <xf numFmtId="40" fontId="71" fillId="0" borderId="0">
      <alignment/>
      <protection/>
    </xf>
    <xf numFmtId="40" fontId="71" fillId="0" borderId="0">
      <alignment/>
      <protection/>
    </xf>
    <xf numFmtId="40" fontId="71" fillId="0" borderId="0">
      <alignment/>
      <protection/>
    </xf>
    <xf numFmtId="0" fontId="0" fillId="34" borderId="10" applyNumberFormat="0" applyFont="0" applyAlignment="0" applyProtection="0"/>
    <xf numFmtId="0" fontId="115" fillId="27" borderId="11" applyNumberFormat="0" applyAlignment="0" applyProtection="0"/>
    <xf numFmtId="9" fontId="0" fillId="0" borderId="0" applyFont="0" applyFill="0" applyBorder="0" applyAlignment="0" applyProtection="0"/>
    <xf numFmtId="10" fontId="73" fillId="0" borderId="0" applyFont="0" applyFill="0" applyBorder="0" applyAlignment="0" applyProtection="0"/>
    <xf numFmtId="9" fontId="72" fillId="0" borderId="0" applyFont="0" applyFill="0" applyBorder="0" applyAlignment="0" applyProtection="0"/>
    <xf numFmtId="1" fontId="73" fillId="0" borderId="12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13" applyNumberFormat="0" applyFill="0" applyAlignment="0" applyProtection="0"/>
    <xf numFmtId="0" fontId="118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3" fillId="0" borderId="0" applyFill="0">
      <alignment/>
      <protection/>
    </xf>
    <xf numFmtId="0" fontId="63" fillId="0" borderId="0" applyFill="0">
      <alignment/>
      <protection/>
    </xf>
    <xf numFmtId="39" fontId="79" fillId="0" borderId="0">
      <alignment/>
      <protection/>
    </xf>
    <xf numFmtId="9" fontId="6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>
      <alignment/>
      <protection/>
    </xf>
    <xf numFmtId="0" fontId="78" fillId="0" borderId="0">
      <alignment/>
      <protection/>
    </xf>
  </cellStyleXfs>
  <cellXfs count="2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94" fontId="6" fillId="0" borderId="0" xfId="43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94" fontId="11" fillId="0" borderId="0" xfId="43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 horizontal="center"/>
    </xf>
    <xf numFmtId="194" fontId="11" fillId="0" borderId="14" xfId="43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194" fontId="13" fillId="0" borderId="8" xfId="43" applyFont="1" applyBorder="1" applyAlignment="1">
      <alignment/>
    </xf>
    <xf numFmtId="0" fontId="14" fillId="0" borderId="0" xfId="0" applyFont="1" applyAlignment="1">
      <alignment/>
    </xf>
    <xf numFmtId="194" fontId="11" fillId="0" borderId="8" xfId="43" applyFont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194" fontId="16" fillId="0" borderId="8" xfId="43" applyFont="1" applyBorder="1" applyAlignment="1">
      <alignment/>
    </xf>
    <xf numFmtId="194" fontId="11" fillId="0" borderId="0" xfId="43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8" xfId="0" applyFont="1" applyBorder="1" applyAlignment="1">
      <alignment horizontal="left"/>
    </xf>
    <xf numFmtId="194" fontId="18" fillId="0" borderId="8" xfId="43" applyFont="1" applyBorder="1" applyAlignment="1">
      <alignment/>
    </xf>
    <xf numFmtId="0" fontId="19" fillId="0" borderId="8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194" fontId="21" fillId="0" borderId="8" xfId="43" applyFont="1" applyBorder="1" applyAlignment="1">
      <alignment horizontal="left"/>
    </xf>
    <xf numFmtId="0" fontId="22" fillId="0" borderId="0" xfId="0" applyFont="1" applyBorder="1" applyAlignment="1">
      <alignment/>
    </xf>
    <xf numFmtId="194" fontId="23" fillId="0" borderId="0" xfId="43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94" fontId="6" fillId="30" borderId="0" xfId="43" applyFont="1" applyFill="1" applyBorder="1" applyAlignment="1">
      <alignment/>
    </xf>
    <xf numFmtId="0" fontId="6" fillId="30" borderId="0" xfId="0" applyFont="1" applyFill="1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25" fillId="0" borderId="8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1" fillId="30" borderId="0" xfId="0" applyFont="1" applyFill="1" applyBorder="1" applyAlignment="1">
      <alignment/>
    </xf>
    <xf numFmtId="0" fontId="11" fillId="30" borderId="0" xfId="0" applyFont="1" applyFill="1" applyBorder="1" applyAlignment="1">
      <alignment horizontal="left"/>
    </xf>
    <xf numFmtId="194" fontId="23" fillId="30" borderId="0" xfId="43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194" fontId="31" fillId="0" borderId="8" xfId="43" applyFont="1" applyBorder="1" applyAlignment="1">
      <alignment/>
    </xf>
    <xf numFmtId="0" fontId="24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1" fontId="30" fillId="35" borderId="8" xfId="43" applyNumberFormat="1" applyFont="1" applyFill="1" applyBorder="1" applyAlignment="1">
      <alignment horizontal="center"/>
    </xf>
    <xf numFmtId="194" fontId="9" fillId="0" borderId="0" xfId="43" applyFont="1" applyBorder="1" applyAlignment="1">
      <alignment/>
    </xf>
    <xf numFmtId="0" fontId="25" fillId="0" borderId="0" xfId="0" applyFont="1" applyBorder="1" applyAlignment="1" quotePrefix="1">
      <alignment horizontal="left"/>
    </xf>
    <xf numFmtId="1" fontId="11" fillId="0" borderId="14" xfId="43" applyNumberFormat="1" applyFont="1" applyBorder="1" applyAlignment="1">
      <alignment horizontal="center"/>
    </xf>
    <xf numFmtId="194" fontId="11" fillId="36" borderId="8" xfId="43" applyFont="1" applyFill="1" applyBorder="1" applyAlignment="1">
      <alignment/>
    </xf>
    <xf numFmtId="194" fontId="31" fillId="0" borderId="0" xfId="43" applyFont="1" applyBorder="1" applyAlignment="1">
      <alignment/>
    </xf>
    <xf numFmtId="194" fontId="40" fillId="0" borderId="0" xfId="43" applyFont="1" applyBorder="1" applyAlignment="1">
      <alignment/>
    </xf>
    <xf numFmtId="194" fontId="41" fillId="0" borderId="0" xfId="43" applyFont="1" applyBorder="1" applyAlignment="1">
      <alignment/>
    </xf>
    <xf numFmtId="194" fontId="20" fillId="0" borderId="0" xfId="43" applyFont="1" applyBorder="1" applyAlignment="1">
      <alignment/>
    </xf>
    <xf numFmtId="194" fontId="20" fillId="36" borderId="8" xfId="43" applyFont="1" applyFill="1" applyBorder="1" applyAlignment="1">
      <alignment/>
    </xf>
    <xf numFmtId="194" fontId="20" fillId="37" borderId="15" xfId="43" applyFont="1" applyFill="1" applyBorder="1" applyAlignment="1">
      <alignment/>
    </xf>
    <xf numFmtId="194" fontId="20" fillId="0" borderId="8" xfId="43" applyFont="1" applyBorder="1" applyAlignment="1">
      <alignment/>
    </xf>
    <xf numFmtId="194" fontId="20" fillId="0" borderId="15" xfId="43" applyFont="1" applyBorder="1" applyAlignment="1">
      <alignment/>
    </xf>
    <xf numFmtId="194" fontId="20" fillId="30" borderId="0" xfId="43" applyFont="1" applyFill="1" applyBorder="1" applyAlignment="1">
      <alignment/>
    </xf>
    <xf numFmtId="194" fontId="42" fillId="0" borderId="0" xfId="43" applyFont="1" applyBorder="1" applyAlignment="1">
      <alignment/>
    </xf>
    <xf numFmtId="194" fontId="20" fillId="0" borderId="16" xfId="43" applyFont="1" applyBorder="1" applyAlignment="1">
      <alignment/>
    </xf>
    <xf numFmtId="194" fontId="43" fillId="0" borderId="8" xfId="43" applyFont="1" applyBorder="1" applyAlignment="1">
      <alignment/>
    </xf>
    <xf numFmtId="0" fontId="33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4" fontId="20" fillId="0" borderId="0" xfId="43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4" fontId="20" fillId="0" borderId="4" xfId="43" applyFont="1" applyFill="1" applyBorder="1" applyAlignment="1">
      <alignment/>
    </xf>
    <xf numFmtId="0" fontId="48" fillId="0" borderId="0" xfId="0" applyFont="1" applyBorder="1" applyAlignment="1">
      <alignment/>
    </xf>
    <xf numFmtId="194" fontId="21" fillId="0" borderId="17" xfId="43" applyFont="1" applyBorder="1" applyAlignment="1">
      <alignment horizontal="left"/>
    </xf>
    <xf numFmtId="1" fontId="1" fillId="0" borderId="14" xfId="43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4" fillId="0" borderId="18" xfId="0" applyNumberFormat="1" applyFont="1" applyBorder="1" applyAlignment="1">
      <alignment horizontal="center"/>
    </xf>
    <xf numFmtId="1" fontId="55" fillId="0" borderId="0" xfId="43" applyNumberFormat="1" applyFont="1" applyBorder="1" applyAlignment="1">
      <alignment horizontal="center"/>
    </xf>
    <xf numFmtId="1" fontId="55" fillId="30" borderId="0" xfId="43" applyNumberFormat="1" applyFont="1" applyFill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1" fontId="55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8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194" fontId="0" fillId="0" borderId="0" xfId="43" applyFont="1" applyBorder="1" applyAlignment="1">
      <alignment/>
    </xf>
    <xf numFmtId="0" fontId="55" fillId="0" borderId="0" xfId="43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194" fontId="50" fillId="0" borderId="0" xfId="43" applyFont="1" applyBorder="1" applyAlignment="1">
      <alignment horizontal="center"/>
    </xf>
    <xf numFmtId="49" fontId="55" fillId="0" borderId="0" xfId="43" applyNumberFormat="1" applyFont="1" applyBorder="1" applyAlignment="1">
      <alignment horizontal="center"/>
    </xf>
    <xf numFmtId="0" fontId="25" fillId="0" borderId="8" xfId="0" applyFont="1" applyBorder="1" applyAlignment="1">
      <alignment horizontal="left"/>
    </xf>
    <xf numFmtId="49" fontId="53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94" fontId="60" fillId="38" borderId="8" xfId="43" applyFont="1" applyFill="1" applyBorder="1" applyAlignment="1">
      <alignment/>
    </xf>
    <xf numFmtId="194" fontId="60" fillId="0" borderId="8" xfId="43" applyFont="1" applyFill="1" applyBorder="1" applyAlignment="1">
      <alignment/>
    </xf>
    <xf numFmtId="194" fontId="6" fillId="0" borderId="0" xfId="43" applyFont="1" applyAlignment="1">
      <alignment/>
    </xf>
    <xf numFmtId="194" fontId="0" fillId="0" borderId="0" xfId="43" applyFont="1" applyAlignment="1">
      <alignment/>
    </xf>
    <xf numFmtId="0" fontId="61" fillId="39" borderId="0" xfId="0" applyFont="1" applyFill="1" applyBorder="1" applyAlignment="1">
      <alignment horizontal="center"/>
    </xf>
    <xf numFmtId="194" fontId="61" fillId="0" borderId="0" xfId="43" applyFont="1" applyBorder="1" applyAlignment="1">
      <alignment/>
    </xf>
    <xf numFmtId="0" fontId="62" fillId="0" borderId="0" xfId="0" applyFont="1" applyFill="1" applyBorder="1" applyAlignment="1">
      <alignment/>
    </xf>
    <xf numFmtId="0" fontId="33" fillId="39" borderId="0" xfId="0" applyFont="1" applyFill="1" applyBorder="1" applyAlignment="1">
      <alignment horizontal="left"/>
    </xf>
    <xf numFmtId="1" fontId="30" fillId="39" borderId="8" xfId="43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4" fontId="5" fillId="0" borderId="0" xfId="43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194" fontId="23" fillId="0" borderId="0" xfId="43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94" fontId="23" fillId="0" borderId="0" xfId="43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194" fontId="11" fillId="0" borderId="8" xfId="43" applyFont="1" applyFill="1" applyBorder="1" applyAlignment="1">
      <alignment horizontal="left"/>
    </xf>
    <xf numFmtId="194" fontId="11" fillId="0" borderId="0" xfId="43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194" fontId="23" fillId="0" borderId="8" xfId="43" applyFont="1" applyFill="1" applyBorder="1" applyAlignment="1">
      <alignment/>
    </xf>
    <xf numFmtId="0" fontId="34" fillId="0" borderId="0" xfId="0" applyFont="1" applyFill="1" applyAlignment="1">
      <alignment horizontal="center"/>
    </xf>
    <xf numFmtId="194" fontId="11" fillId="0" borderId="8" xfId="0" applyNumberFormat="1" applyFont="1" applyFill="1" applyBorder="1" applyAlignment="1">
      <alignment horizontal="left"/>
    </xf>
    <xf numFmtId="194" fontId="11" fillId="0" borderId="8" xfId="43" applyFont="1" applyFill="1" applyBorder="1" applyAlignment="1">
      <alignment horizontal="right"/>
    </xf>
    <xf numFmtId="194" fontId="11" fillId="0" borderId="0" xfId="43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94" fontId="29" fillId="0" borderId="0" xfId="43" applyFont="1" applyFill="1" applyBorder="1" applyAlignment="1">
      <alignment horizontal="right"/>
    </xf>
    <xf numFmtId="194" fontId="29" fillId="0" borderId="0" xfId="43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94" fontId="23" fillId="0" borderId="0" xfId="43" applyFont="1" applyFill="1" applyAlignment="1">
      <alignment/>
    </xf>
    <xf numFmtId="0" fontId="9" fillId="0" borderId="0" xfId="0" applyFont="1" applyFill="1" applyBorder="1" applyAlignment="1">
      <alignment/>
    </xf>
    <xf numFmtId="194" fontId="6" fillId="0" borderId="0" xfId="43" applyFont="1" applyFill="1" applyBorder="1" applyAlignment="1">
      <alignment/>
    </xf>
    <xf numFmtId="0" fontId="119" fillId="40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194" fontId="20" fillId="41" borderId="0" xfId="43" applyFont="1" applyFill="1" applyBorder="1" applyAlignment="1">
      <alignment/>
    </xf>
    <xf numFmtId="0" fontId="23" fillId="41" borderId="0" xfId="0" applyFont="1" applyFill="1" applyBorder="1" applyAlignment="1">
      <alignment/>
    </xf>
    <xf numFmtId="1" fontId="55" fillId="41" borderId="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194" fontId="20" fillId="6" borderId="8" xfId="43" applyFont="1" applyFill="1" applyBorder="1" applyAlignment="1">
      <alignment/>
    </xf>
    <xf numFmtId="1" fontId="55" fillId="41" borderId="0" xfId="0" applyNumberFormat="1" applyFont="1" applyFill="1" applyBorder="1" applyAlignment="1" quotePrefix="1">
      <alignment horizontal="center"/>
    </xf>
    <xf numFmtId="194" fontId="20" fillId="17" borderId="8" xfId="43" applyFont="1" applyFill="1" applyBorder="1" applyAlignment="1">
      <alignment/>
    </xf>
    <xf numFmtId="0" fontId="53" fillId="0" borderId="0" xfId="0" applyFont="1" applyAlignment="1">
      <alignment horizontal="left"/>
    </xf>
    <xf numFmtId="0" fontId="11" fillId="0" borderId="8" xfId="0" applyFont="1" applyBorder="1" applyAlignment="1">
      <alignment/>
    </xf>
    <xf numFmtId="212" fontId="55" fillId="0" borderId="0" xfId="0" applyNumberFormat="1" applyFont="1" applyBorder="1" applyAlignment="1">
      <alignment horizontal="center"/>
    </xf>
    <xf numFmtId="194" fontId="0" fillId="0" borderId="0" xfId="0" applyNumberFormat="1" applyFill="1" applyBorder="1" applyAlignment="1">
      <alignment/>
    </xf>
    <xf numFmtId="0" fontId="64" fillId="0" borderId="0" xfId="92" applyFont="1">
      <alignment/>
      <protection/>
    </xf>
    <xf numFmtId="0" fontId="0" fillId="0" borderId="0" xfId="0" applyFont="1" applyBorder="1" applyAlignment="1">
      <alignment horizontal="center"/>
    </xf>
    <xf numFmtId="194" fontId="0" fillId="0" borderId="19" xfId="0" applyNumberFormat="1" applyBorder="1" applyAlignment="1">
      <alignment/>
    </xf>
    <xf numFmtId="0" fontId="62" fillId="0" borderId="0" xfId="92" applyFont="1" applyFill="1" applyBorder="1">
      <alignment/>
      <protection/>
    </xf>
    <xf numFmtId="0" fontId="64" fillId="0" borderId="0" xfId="92" applyFont="1" applyFill="1" applyBorder="1">
      <alignment/>
      <protection/>
    </xf>
    <xf numFmtId="194" fontId="64" fillId="0" borderId="0" xfId="89" applyNumberFormat="1" applyFont="1" applyFill="1" applyBorder="1" applyAlignment="1">
      <alignment horizontal="center"/>
    </xf>
    <xf numFmtId="194" fontId="64" fillId="0" borderId="0" xfId="89" applyNumberFormat="1" applyFont="1" applyFill="1" applyBorder="1" applyAlignment="1">
      <alignment/>
    </xf>
    <xf numFmtId="194" fontId="64" fillId="0" borderId="0" xfId="43" applyFont="1" applyFill="1" applyBorder="1" applyAlignment="1">
      <alignment/>
    </xf>
    <xf numFmtId="194" fontId="64" fillId="0" borderId="0" xfId="89" applyNumberFormat="1" applyFont="1" applyFill="1" applyBorder="1" applyAlignment="1">
      <alignment horizontal="right"/>
    </xf>
    <xf numFmtId="194" fontId="64" fillId="0" borderId="18" xfId="89" applyNumberFormat="1" applyFont="1" applyFill="1" applyBorder="1" applyAlignment="1">
      <alignment/>
    </xf>
    <xf numFmtId="194" fontId="62" fillId="0" borderId="0" xfId="89" applyNumberFormat="1" applyFont="1" applyFill="1" applyBorder="1" applyAlignment="1">
      <alignment/>
    </xf>
    <xf numFmtId="194" fontId="62" fillId="0" borderId="0" xfId="89" applyNumberFormat="1" applyFont="1" applyFill="1" applyBorder="1" applyAlignment="1">
      <alignment horizontal="center"/>
    </xf>
    <xf numFmtId="194" fontId="64" fillId="0" borderId="18" xfId="92" applyNumberFormat="1" applyFont="1" applyFill="1" applyBorder="1">
      <alignment/>
      <protection/>
    </xf>
    <xf numFmtId="194" fontId="64" fillId="0" borderId="0" xfId="92" applyNumberFormat="1" applyFont="1" applyFill="1">
      <alignment/>
      <protection/>
    </xf>
    <xf numFmtId="194" fontId="64" fillId="0" borderId="4" xfId="89" applyNumberFormat="1" applyFont="1" applyFill="1" applyBorder="1" applyAlignment="1">
      <alignment/>
    </xf>
    <xf numFmtId="194" fontId="64" fillId="0" borderId="18" xfId="89" applyNumberFormat="1" applyFont="1" applyFill="1" applyBorder="1" applyAlignment="1">
      <alignment horizontal="right"/>
    </xf>
    <xf numFmtId="194" fontId="62" fillId="0" borderId="4" xfId="92" applyNumberFormat="1" applyFont="1" applyFill="1" applyBorder="1">
      <alignment/>
      <protection/>
    </xf>
    <xf numFmtId="194" fontId="62" fillId="0" borderId="0" xfId="92" applyNumberFormat="1" applyFont="1" applyFill="1">
      <alignment/>
      <protection/>
    </xf>
    <xf numFmtId="194" fontId="62" fillId="0" borderId="19" xfId="92" applyNumberFormat="1" applyFont="1" applyFill="1" applyBorder="1">
      <alignment/>
      <protection/>
    </xf>
    <xf numFmtId="43" fontId="62" fillId="0" borderId="0" xfId="89" applyFont="1" applyFill="1" applyBorder="1" applyAlignment="1">
      <alignment/>
    </xf>
    <xf numFmtId="43" fontId="64" fillId="0" borderId="0" xfId="89" applyFont="1" applyFill="1" applyAlignment="1">
      <alignment/>
    </xf>
    <xf numFmtId="43" fontId="64" fillId="0" borderId="0" xfId="89" applyFont="1" applyFill="1" applyBorder="1" applyAlignment="1">
      <alignment/>
    </xf>
    <xf numFmtId="0" fontId="64" fillId="0" borderId="0" xfId="92" applyFont="1" applyBorder="1">
      <alignment/>
      <protection/>
    </xf>
    <xf numFmtId="215" fontId="64" fillId="0" borderId="0" xfId="92" applyNumberFormat="1" applyFont="1" applyFill="1" applyBorder="1">
      <alignment/>
      <protection/>
    </xf>
    <xf numFmtId="19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120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1" fontId="121" fillId="0" borderId="0" xfId="0" applyNumberFormat="1" applyFont="1" applyFill="1" applyBorder="1" applyAlignment="1">
      <alignment/>
    </xf>
    <xf numFmtId="0" fontId="62" fillId="0" borderId="0" xfId="92" applyFont="1" applyFill="1" applyAlignment="1">
      <alignment horizontal="center"/>
      <protection/>
    </xf>
    <xf numFmtId="0" fontId="64" fillId="0" borderId="0" xfId="92" applyFont="1" applyFill="1" applyAlignment="1">
      <alignment horizontal="center"/>
      <protection/>
    </xf>
    <xf numFmtId="49" fontId="64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0" fontId="62" fillId="0" borderId="0" xfId="0" applyFont="1" applyAlignment="1">
      <alignment horizontal="left" vertical="center"/>
    </xf>
    <xf numFmtId="194" fontId="64" fillId="0" borderId="0" xfId="92" applyNumberFormat="1" applyFont="1" applyFill="1" applyAlignment="1">
      <alignment horizontal="center"/>
      <protection/>
    </xf>
    <xf numFmtId="0" fontId="62" fillId="0" borderId="0" xfId="0" applyFont="1" applyAlignment="1">
      <alignment vertical="center"/>
    </xf>
    <xf numFmtId="211" fontId="62" fillId="0" borderId="0" xfId="0" applyNumberFormat="1" applyFont="1" applyAlignment="1">
      <alignment/>
    </xf>
    <xf numFmtId="0" fontId="62" fillId="0" borderId="0" xfId="0" applyFont="1" applyAlignment="1">
      <alignment/>
    </xf>
    <xf numFmtId="194" fontId="62" fillId="0" borderId="4" xfId="89" applyNumberFormat="1" applyFont="1" applyFill="1" applyBorder="1" applyAlignment="1">
      <alignment/>
    </xf>
    <xf numFmtId="0" fontId="64" fillId="0" borderId="0" xfId="0" applyFont="1" applyAlignment="1">
      <alignment horizontal="left" vertical="center"/>
    </xf>
    <xf numFmtId="211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/>
    </xf>
    <xf numFmtId="0" fontId="62" fillId="0" borderId="0" xfId="92" applyFont="1" applyFill="1">
      <alignment/>
      <protection/>
    </xf>
    <xf numFmtId="0" fontId="65" fillId="0" borderId="0" xfId="92" applyFont="1" applyFill="1" applyAlignment="1">
      <alignment horizontal="left"/>
      <protection/>
    </xf>
    <xf numFmtId="0" fontId="62" fillId="0" borderId="0" xfId="92" applyFont="1" applyFill="1" applyAlignment="1">
      <alignment horizontal="right"/>
      <protection/>
    </xf>
    <xf numFmtId="0" fontId="66" fillId="0" borderId="0" xfId="92" applyFont="1" applyFill="1" applyAlignment="1">
      <alignment horizontal="center"/>
      <protection/>
    </xf>
    <xf numFmtId="0" fontId="62" fillId="0" borderId="18" xfId="92" applyFont="1" applyFill="1" applyBorder="1">
      <alignment/>
      <protection/>
    </xf>
    <xf numFmtId="0" fontId="64" fillId="0" borderId="18" xfId="92" applyFont="1" applyFill="1" applyBorder="1" applyAlignment="1">
      <alignment horizontal="right"/>
      <protection/>
    </xf>
    <xf numFmtId="0" fontId="62" fillId="0" borderId="18" xfId="92" applyFont="1" applyFill="1" applyBorder="1" applyAlignment="1" quotePrefix="1">
      <alignment horizontal="center"/>
      <protection/>
    </xf>
    <xf numFmtId="0" fontId="64" fillId="0" borderId="0" xfId="92" applyFont="1" applyFill="1">
      <alignment/>
      <protection/>
    </xf>
    <xf numFmtId="211" fontId="64" fillId="0" borderId="0" xfId="92" applyNumberFormat="1" applyFont="1" applyFill="1" applyAlignment="1">
      <alignment horizontal="center"/>
      <protection/>
    </xf>
    <xf numFmtId="49" fontId="67" fillId="0" borderId="0" xfId="92" applyNumberFormat="1" applyFont="1" applyFill="1" applyAlignment="1">
      <alignment horizontal="center"/>
      <protection/>
    </xf>
    <xf numFmtId="211" fontId="62" fillId="0" borderId="0" xfId="92" applyNumberFormat="1" applyFont="1" applyFill="1" applyAlignment="1">
      <alignment horizontal="center"/>
      <protection/>
    </xf>
    <xf numFmtId="213" fontId="64" fillId="0" borderId="0" xfId="92" applyNumberFormat="1" applyFont="1" applyFill="1">
      <alignment/>
      <protection/>
    </xf>
    <xf numFmtId="0" fontId="70" fillId="0" borderId="0" xfId="92" applyFont="1" applyFill="1">
      <alignment/>
      <protection/>
    </xf>
    <xf numFmtId="213" fontId="62" fillId="0" borderId="0" xfId="92" applyNumberFormat="1" applyFont="1" applyFill="1">
      <alignment/>
      <protection/>
    </xf>
    <xf numFmtId="211" fontId="62" fillId="0" borderId="0" xfId="92" applyNumberFormat="1" applyFont="1" applyFill="1">
      <alignment/>
      <protection/>
    </xf>
    <xf numFmtId="211" fontId="64" fillId="0" borderId="0" xfId="92" applyNumberFormat="1" applyFont="1" applyFill="1">
      <alignment/>
      <protection/>
    </xf>
    <xf numFmtId="0" fontId="62" fillId="0" borderId="4" xfId="92" applyFont="1" applyFill="1" applyBorder="1" applyAlignment="1" quotePrefix="1">
      <alignment horizontal="center"/>
      <protection/>
    </xf>
    <xf numFmtId="43" fontId="64" fillId="0" borderId="0" xfId="92" applyNumberFormat="1" applyFont="1" applyFill="1">
      <alignment/>
      <protection/>
    </xf>
    <xf numFmtId="215" fontId="64" fillId="0" borderId="0" xfId="92" applyNumberFormat="1" applyFont="1">
      <alignment/>
      <protection/>
    </xf>
    <xf numFmtId="0" fontId="66" fillId="0" borderId="0" xfId="92" applyFont="1" applyFill="1">
      <alignment/>
      <protection/>
    </xf>
    <xf numFmtId="0" fontId="68" fillId="0" borderId="0" xfId="92" applyFont="1" applyFill="1" applyAlignment="1">
      <alignment horizontal="center"/>
      <protection/>
    </xf>
    <xf numFmtId="43" fontId="62" fillId="0" borderId="0" xfId="92" applyNumberFormat="1" applyFont="1" applyFill="1">
      <alignment/>
      <protection/>
    </xf>
    <xf numFmtId="215" fontId="69" fillId="0" borderId="0" xfId="92" applyNumberFormat="1" applyFont="1" applyFill="1">
      <alignment/>
      <protection/>
    </xf>
    <xf numFmtId="0" fontId="61" fillId="39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1" fontId="121" fillId="0" borderId="0" xfId="0" applyNumberFormat="1" applyFont="1" applyFill="1" applyBorder="1" applyAlignment="1">
      <alignment horizontal="center"/>
    </xf>
    <xf numFmtId="0" fontId="64" fillId="0" borderId="0" xfId="92" applyFont="1" applyFill="1" applyAlignment="1">
      <alignment horizontal="center"/>
      <protection/>
    </xf>
    <xf numFmtId="0" fontId="62" fillId="0" borderId="0" xfId="92" applyFont="1" applyFill="1" applyAlignment="1">
      <alignment horizont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7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zerodec" xfId="48"/>
    <cellStyle name="Currency" xfId="49"/>
    <cellStyle name="Currency [0]" xfId="50"/>
    <cellStyle name="Currency1" xfId="51"/>
    <cellStyle name="Dollar (zero dec)" xfId="52"/>
    <cellStyle name="Explanatory Text" xfId="53"/>
    <cellStyle name="Followed Hyperlink" xfId="54"/>
    <cellStyle name="Good" xfId="55"/>
    <cellStyle name="Grey" xfId="56"/>
    <cellStyle name="Header1" xfId="57"/>
    <cellStyle name="Header2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Input" xfId="65"/>
    <cellStyle name="Input [yellow]" xfId="66"/>
    <cellStyle name="Linked Cell" xfId="67"/>
    <cellStyle name="Neutral" xfId="68"/>
    <cellStyle name="no dec" xfId="69"/>
    <cellStyle name="Normal - Style1" xfId="70"/>
    <cellStyle name="Normal 2" xfId="71"/>
    <cellStyle name="Normal 2 2" xfId="72"/>
    <cellStyle name="Normal 2 3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te" xfId="80"/>
    <cellStyle name="Output" xfId="81"/>
    <cellStyle name="Percent" xfId="82"/>
    <cellStyle name="Percent [2]" xfId="83"/>
    <cellStyle name="Percent 2" xfId="84"/>
    <cellStyle name="Quantity" xfId="85"/>
    <cellStyle name="Title" xfId="86"/>
    <cellStyle name="Total" xfId="87"/>
    <cellStyle name="Warning Text" xfId="88"/>
    <cellStyle name="เครื่องหมายจุลภาค 2" xfId="89"/>
    <cellStyle name="เครื่องหมายจุลภาค 2 2" xfId="90"/>
    <cellStyle name="น้บะภฒ_95" xfId="91"/>
    <cellStyle name="ปกติ 2" xfId="92"/>
    <cellStyle name="ปกติ 3" xfId="93"/>
    <cellStyle name="ปกติ_Sheet1_n170t-Dec'49 นูทริกซ์" xfId="94"/>
    <cellStyle name="เปอร์เซ็นต์ 2" xfId="95"/>
    <cellStyle name="ฤธถ [0]_95" xfId="96"/>
    <cellStyle name="ฤธถ_95" xfId="97"/>
    <cellStyle name="ล๋ศญ [0]_95" xfId="98"/>
    <cellStyle name="ล๋ศญ_95" xfId="99"/>
    <cellStyle name="วฅมุ_4ฟ๙ฝวภ๛" xfId="100"/>
    <cellStyle name="標準_Annex-Ⅰ     （Rev.Mar.00）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H%2031.12.2563\WP_Audit%20PIH%2031.12.256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udit note 2563"/>
      <sheetName val="หน้า 2563"/>
      <sheetName val="งบการเงินปี 2563"/>
      <sheetName val="จ่ายเงินปันผล 2563"/>
      <sheetName val="Case Flow 2563"/>
      <sheetName val="หมายเหตุ 2563"/>
      <sheetName val="หนังสือรับรอง2563"/>
      <sheetName val="คุมเช่าซื้อ 2563"/>
      <sheetName val="สรุปผลต่างFA 2563"/>
      <sheetName val="F-1"/>
      <sheetName val="F-2"/>
      <sheetName val="F-3"/>
      <sheetName val="AJE"/>
      <sheetName val="TB 2563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AA"/>
      <sheetName val="BB"/>
      <sheetName val="CC"/>
      <sheetName val="DD"/>
      <sheetName val="EE"/>
      <sheetName val="FF"/>
      <sheetName val="GG"/>
      <sheetName val="HH"/>
      <sheetName val="II"/>
      <sheetName val="JJ"/>
      <sheetName val="KK"/>
      <sheetName val="LL"/>
      <sheetName val="MM"/>
      <sheetName val="10"/>
      <sheetName val="20"/>
      <sheetName val="30"/>
      <sheetName val="40"/>
      <sheetName val="50"/>
      <sheetName val="80"/>
      <sheetName val="60"/>
      <sheetName val="70"/>
      <sheetName val="Sheet1"/>
    </sheetNames>
    <sheetDataSet>
      <sheetData sheetId="2">
        <row r="9">
          <cell r="B9" t="str">
            <v>สำหรับปีสิ้นสุดวันที่ 31 ธันวาคม 2563</v>
          </cell>
        </row>
      </sheetData>
      <sheetData sheetId="3">
        <row r="6">
          <cell r="I6">
            <v>2563</v>
          </cell>
          <cell r="K6">
            <v>2562</v>
          </cell>
        </row>
        <row r="9">
          <cell r="I9">
            <v>966290.9400000001</v>
          </cell>
          <cell r="K9">
            <v>1379845.46</v>
          </cell>
        </row>
        <row r="99">
          <cell r="I99">
            <v>-14514428.359999985</v>
          </cell>
        </row>
        <row r="100">
          <cell r="I100">
            <v>-1879554.27</v>
          </cell>
        </row>
      </sheetData>
      <sheetData sheetId="5">
        <row r="57">
          <cell r="K57">
            <v>1379845.4600000044</v>
          </cell>
        </row>
      </sheetData>
      <sheetData sheetId="6">
        <row r="188">
          <cell r="K188">
            <v>17519353.78</v>
          </cell>
        </row>
        <row r="332">
          <cell r="I332">
            <v>49999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91"/>
  <sheetViews>
    <sheetView showGridLines="0" defaultGridColor="0" zoomScalePageLayoutView="0" colorId="22" workbookViewId="0" topLeftCell="A76">
      <selection activeCell="C79" sqref="C79"/>
    </sheetView>
  </sheetViews>
  <sheetFormatPr defaultColWidth="9.140625" defaultRowHeight="23.25"/>
  <cols>
    <col min="1" max="1" width="9.7109375" style="8" customWidth="1"/>
    <col min="2" max="2" width="25.57421875" style="8" customWidth="1"/>
    <col min="3" max="3" width="20.421875" style="87" customWidth="1"/>
    <col min="4" max="4" width="21.140625" style="87" customWidth="1"/>
    <col min="5" max="5" width="20.7109375" style="87" customWidth="1"/>
    <col min="6" max="6" width="2.7109375" style="3" customWidth="1"/>
    <col min="7" max="7" width="8.57421875" style="114" customWidth="1"/>
    <col min="8" max="8" width="13.421875" style="3" customWidth="1"/>
    <col min="9" max="9" width="2.140625" style="3" customWidth="1"/>
    <col min="10" max="10" width="12.00390625" style="3" bestFit="1" customWidth="1"/>
    <col min="11" max="11" width="18.00390625" style="4" customWidth="1"/>
    <col min="12" max="12" width="13.57421875" style="4" bestFit="1" customWidth="1"/>
    <col min="13" max="16384" width="9.140625" style="4" customWidth="1"/>
  </cols>
  <sheetData>
    <row r="1" spans="1:10" ht="28.5">
      <c r="A1" s="102"/>
      <c r="B1" s="137" t="s">
        <v>115</v>
      </c>
      <c r="C1" s="138" t="s">
        <v>116</v>
      </c>
      <c r="D1" s="138"/>
      <c r="E1" s="79"/>
      <c r="F1" s="2"/>
      <c r="G1" s="110"/>
      <c r="H1" s="2"/>
      <c r="I1" s="2"/>
      <c r="J1" s="2"/>
    </row>
    <row r="2" spans="1:9" ht="23.25">
      <c r="A2" s="5"/>
      <c r="B2" s="1"/>
      <c r="C2" s="79"/>
      <c r="D2" s="79"/>
      <c r="E2" s="79"/>
      <c r="F2" s="2"/>
      <c r="G2" s="110"/>
      <c r="H2" s="2"/>
      <c r="I2" s="2"/>
    </row>
    <row r="3" spans="1:9" ht="25.5">
      <c r="A3" s="49" t="s">
        <v>0</v>
      </c>
      <c r="B3" s="140" t="s">
        <v>175</v>
      </c>
      <c r="C3" s="80"/>
      <c r="D3" s="80"/>
      <c r="E3" s="80"/>
      <c r="F3" s="50"/>
      <c r="G3" s="110"/>
      <c r="H3" s="2"/>
      <c r="I3" s="2"/>
    </row>
    <row r="4" spans="1:9" ht="24" customHeight="1">
      <c r="A4" s="90"/>
      <c r="B4" s="120"/>
      <c r="C4" s="141">
        <v>2563</v>
      </c>
      <c r="D4" s="141">
        <v>2562</v>
      </c>
      <c r="E4" s="73" t="s">
        <v>1</v>
      </c>
      <c r="F4" s="50"/>
      <c r="G4" s="111" t="s">
        <v>87</v>
      </c>
      <c r="H4" s="2"/>
      <c r="I4" s="2"/>
    </row>
    <row r="5" spans="1:11" ht="23.25">
      <c r="A5" s="43" t="s">
        <v>2</v>
      </c>
      <c r="B5" s="12"/>
      <c r="C5" s="81"/>
      <c r="D5" s="81"/>
      <c r="E5" s="81"/>
      <c r="F5" s="40"/>
      <c r="G5" s="112"/>
      <c r="H5" s="10"/>
      <c r="I5" s="10"/>
      <c r="J5" s="7"/>
      <c r="K5"/>
    </row>
    <row r="6" spans="1:12" ht="23.25">
      <c r="A6" s="51" t="s">
        <v>3</v>
      </c>
      <c r="B6" s="52"/>
      <c r="C6" s="82">
        <v>966290.94</v>
      </c>
      <c r="D6" s="82">
        <v>1379845.46</v>
      </c>
      <c r="E6" s="61">
        <f>+C6-D6</f>
        <v>-413554.52</v>
      </c>
      <c r="F6" s="40"/>
      <c r="G6" s="112">
        <v>1</v>
      </c>
      <c r="H6" s="10"/>
      <c r="I6" s="10"/>
      <c r="J6" s="135"/>
      <c r="K6" s="136"/>
      <c r="L6" s="122"/>
    </row>
    <row r="7" spans="1:12" ht="23.25">
      <c r="A7" s="51" t="s">
        <v>4</v>
      </c>
      <c r="B7" s="52"/>
      <c r="C7" s="82"/>
      <c r="D7" s="82"/>
      <c r="E7" s="61"/>
      <c r="F7" s="40"/>
      <c r="G7" s="112"/>
      <c r="H7" s="10"/>
      <c r="I7" s="10"/>
      <c r="J7" s="135"/>
      <c r="K7" s="136"/>
      <c r="L7" s="122"/>
    </row>
    <row r="8" spans="1:12" ht="23.25">
      <c r="A8" s="51"/>
      <c r="B8" s="75" t="s">
        <v>5</v>
      </c>
      <c r="C8" s="82">
        <v>5214479.7</v>
      </c>
      <c r="D8" s="82">
        <v>9969062.24</v>
      </c>
      <c r="E8" s="61">
        <f>+C8-D8</f>
        <v>-4754582.54</v>
      </c>
      <c r="F8" s="40"/>
      <c r="G8" s="112">
        <v>2</v>
      </c>
      <c r="H8" s="10"/>
      <c r="I8" s="10"/>
      <c r="J8" s="135"/>
      <c r="K8" s="136"/>
      <c r="L8" s="122"/>
    </row>
    <row r="9" spans="1:12" ht="23.25">
      <c r="A9" s="51"/>
      <c r="B9" s="75" t="s">
        <v>6</v>
      </c>
      <c r="C9" s="82"/>
      <c r="D9" s="82"/>
      <c r="E9" s="61">
        <f>+C9-D9</f>
        <v>0</v>
      </c>
      <c r="F9" s="40"/>
      <c r="G9" s="112">
        <v>3</v>
      </c>
      <c r="H9" s="10"/>
      <c r="I9" s="10"/>
      <c r="J9" s="135"/>
      <c r="K9" s="136"/>
      <c r="L9" s="122"/>
    </row>
    <row r="10" spans="1:12" ht="23.25">
      <c r="A10" s="51" t="s">
        <v>7</v>
      </c>
      <c r="B10" s="52"/>
      <c r="C10" s="82"/>
      <c r="D10" s="82"/>
      <c r="E10" s="61"/>
      <c r="F10" s="40"/>
      <c r="G10" s="112"/>
      <c r="H10" s="10"/>
      <c r="I10" s="10"/>
      <c r="J10" s="135"/>
      <c r="K10" s="136"/>
      <c r="L10" s="122"/>
    </row>
    <row r="11" spans="1:12" ht="23.25">
      <c r="A11" s="51"/>
      <c r="B11" s="52" t="s">
        <v>8</v>
      </c>
      <c r="C11" s="82">
        <v>7287806.56</v>
      </c>
      <c r="D11" s="82">
        <v>9026219.81</v>
      </c>
      <c r="E11" s="61">
        <f>+C11-D11</f>
        <v>-1738413.250000001</v>
      </c>
      <c r="F11" s="40"/>
      <c r="G11" s="112">
        <v>4</v>
      </c>
      <c r="H11" s="10"/>
      <c r="I11" s="10"/>
      <c r="J11" s="135"/>
      <c r="K11" s="136"/>
      <c r="L11" s="122"/>
    </row>
    <row r="12" spans="1:11" ht="23.25">
      <c r="A12" s="51"/>
      <c r="B12" s="75" t="s">
        <v>6</v>
      </c>
      <c r="C12" s="82"/>
      <c r="D12" s="82"/>
      <c r="E12" s="61">
        <f>+C12-D12</f>
        <v>0</v>
      </c>
      <c r="F12" s="40"/>
      <c r="G12" s="112">
        <v>5</v>
      </c>
      <c r="H12" s="10"/>
      <c r="I12" s="10"/>
      <c r="J12" s="7"/>
      <c r="K12"/>
    </row>
    <row r="13" spans="1:11" ht="23.25">
      <c r="A13" s="51" t="s">
        <v>9</v>
      </c>
      <c r="B13" s="52"/>
      <c r="C13" s="82"/>
      <c r="D13" s="82"/>
      <c r="E13" s="61">
        <f>+C13-D13</f>
        <v>0</v>
      </c>
      <c r="F13" s="40"/>
      <c r="G13" s="112">
        <v>6</v>
      </c>
      <c r="H13" s="10"/>
      <c r="I13" s="10"/>
      <c r="J13" s="7"/>
      <c r="K13"/>
    </row>
    <row r="14" spans="1:11" ht="23.25">
      <c r="A14" s="51" t="s">
        <v>108</v>
      </c>
      <c r="B14" s="52"/>
      <c r="C14" s="82"/>
      <c r="D14" s="82"/>
      <c r="E14" s="61">
        <f>+C14-D14</f>
        <v>0</v>
      </c>
      <c r="F14" s="40"/>
      <c r="G14" s="129" t="s">
        <v>109</v>
      </c>
      <c r="H14" s="10"/>
      <c r="I14" s="10"/>
      <c r="J14" s="7"/>
      <c r="K14"/>
    </row>
    <row r="15" spans="1:11" ht="24" thickBot="1">
      <c r="A15" s="51" t="s">
        <v>10</v>
      </c>
      <c r="B15" s="52"/>
      <c r="C15" s="82">
        <v>818359.6</v>
      </c>
      <c r="D15" s="82">
        <v>827140.04</v>
      </c>
      <c r="E15" s="61">
        <f>+C15-D15</f>
        <v>-8780.44000000006</v>
      </c>
      <c r="F15" s="40"/>
      <c r="G15" s="112">
        <v>7</v>
      </c>
      <c r="H15" s="10"/>
      <c r="I15" s="10"/>
      <c r="J15" s="7"/>
      <c r="K15"/>
    </row>
    <row r="16" spans="1:11" ht="24" thickBot="1">
      <c r="A16" s="51"/>
      <c r="B16" s="52"/>
      <c r="C16" s="83">
        <f>SUM(C6:C15)</f>
        <v>14286936.799999999</v>
      </c>
      <c r="D16" s="83">
        <f>SUM(D6:D15)</f>
        <v>21202267.549999997</v>
      </c>
      <c r="E16" s="85">
        <f>SUM(E6:E15)</f>
        <v>-6915330.750000002</v>
      </c>
      <c r="F16" s="40"/>
      <c r="G16" s="112"/>
      <c r="H16" s="10"/>
      <c r="I16" s="10"/>
      <c r="J16" s="7"/>
      <c r="K16"/>
    </row>
    <row r="17" spans="1:11" ht="7.5" customHeight="1">
      <c r="A17" s="51"/>
      <c r="B17" s="52"/>
      <c r="C17" s="81"/>
      <c r="D17" s="81"/>
      <c r="E17" s="81"/>
      <c r="F17" s="40"/>
      <c r="G17" s="112"/>
      <c r="H17" s="10"/>
      <c r="I17" s="10"/>
      <c r="J17" s="7"/>
      <c r="K17"/>
    </row>
    <row r="18" spans="1:11" ht="23.25">
      <c r="A18" s="53" t="s">
        <v>11</v>
      </c>
      <c r="B18" s="52"/>
      <c r="C18" s="82">
        <v>0</v>
      </c>
      <c r="D18" s="82">
        <v>0</v>
      </c>
      <c r="E18" s="61">
        <f>+C18-D18</f>
        <v>0</v>
      </c>
      <c r="F18" s="40"/>
      <c r="G18" s="112">
        <v>8</v>
      </c>
      <c r="H18" s="10"/>
      <c r="I18" s="10"/>
      <c r="J18" s="7"/>
      <c r="K18"/>
    </row>
    <row r="19" spans="1:11" ht="23.25">
      <c r="A19" s="53" t="s">
        <v>107</v>
      </c>
      <c r="B19" s="52"/>
      <c r="C19" s="82">
        <v>115500000</v>
      </c>
      <c r="D19" s="82">
        <v>109000000</v>
      </c>
      <c r="E19" s="61">
        <f>+C19-D19</f>
        <v>6500000</v>
      </c>
      <c r="F19" s="40"/>
      <c r="G19" s="112">
        <v>9</v>
      </c>
      <c r="H19" s="10"/>
      <c r="I19" s="10"/>
      <c r="J19" s="7"/>
      <c r="K19"/>
    </row>
    <row r="20" spans="1:11" ht="23.25">
      <c r="A20" s="53" t="s">
        <v>80</v>
      </c>
      <c r="B20" s="52"/>
      <c r="C20" s="82"/>
      <c r="D20" s="82"/>
      <c r="E20" s="61">
        <f>+C20-D20</f>
        <v>0</v>
      </c>
      <c r="F20" s="40"/>
      <c r="G20" s="112">
        <v>10</v>
      </c>
      <c r="H20" s="10"/>
      <c r="I20" s="10"/>
      <c r="J20" s="7"/>
      <c r="K20"/>
    </row>
    <row r="21" spans="1:11" ht="9.75" customHeight="1">
      <c r="A21" s="51"/>
      <c r="B21" s="52"/>
      <c r="C21" s="81"/>
      <c r="D21" s="81"/>
      <c r="E21" s="81"/>
      <c r="F21" s="40"/>
      <c r="G21" s="112"/>
      <c r="H21" s="10"/>
      <c r="I21" s="10"/>
      <c r="J21" s="7"/>
      <c r="K21"/>
    </row>
    <row r="22" spans="1:11" ht="22.5" customHeight="1">
      <c r="A22" s="43" t="s">
        <v>12</v>
      </c>
      <c r="B22" s="52"/>
      <c r="C22" s="81"/>
      <c r="D22" s="81"/>
      <c r="E22" s="81"/>
      <c r="F22" s="40"/>
      <c r="G22" s="112"/>
      <c r="H22" s="10"/>
      <c r="I22" s="10"/>
      <c r="J22" s="7"/>
      <c r="K22"/>
    </row>
    <row r="23" spans="1:11" ht="23.25">
      <c r="A23" s="51"/>
      <c r="B23" s="52" t="s">
        <v>13</v>
      </c>
      <c r="C23" s="82"/>
      <c r="D23" s="82"/>
      <c r="E23" s="61">
        <f>+C23-D23</f>
        <v>0</v>
      </c>
      <c r="F23" s="40"/>
      <c r="G23" s="112">
        <v>11</v>
      </c>
      <c r="H23" s="10"/>
      <c r="I23" s="10"/>
      <c r="J23" s="7"/>
      <c r="K23"/>
    </row>
    <row r="24" spans="1:11" ht="23.25">
      <c r="A24" s="51"/>
      <c r="B24" s="52" t="s">
        <v>14</v>
      </c>
      <c r="C24" s="82"/>
      <c r="D24" s="82">
        <v>0</v>
      </c>
      <c r="E24" s="84"/>
      <c r="F24" s="40"/>
      <c r="G24" s="112">
        <v>12</v>
      </c>
      <c r="H24" s="10"/>
      <c r="I24" s="10"/>
      <c r="J24" s="7"/>
      <c r="K24"/>
    </row>
    <row r="25" spans="1:11" ht="23.25">
      <c r="A25" s="51"/>
      <c r="B25" s="52"/>
      <c r="C25" s="84">
        <f>+C24+C23</f>
        <v>0</v>
      </c>
      <c r="D25" s="84">
        <f>+D24+D23</f>
        <v>0</v>
      </c>
      <c r="E25" s="84">
        <f>+E24+E23</f>
        <v>0</v>
      </c>
      <c r="F25" s="40"/>
      <c r="G25" s="112"/>
      <c r="H25" s="10"/>
      <c r="I25" s="10"/>
      <c r="J25" s="7"/>
      <c r="K25"/>
    </row>
    <row r="26" spans="1:11" ht="23.25">
      <c r="A26" s="43" t="s">
        <v>15</v>
      </c>
      <c r="B26" s="52"/>
      <c r="C26" s="81"/>
      <c r="D26" s="81"/>
      <c r="E26" s="81"/>
      <c r="F26" s="40"/>
      <c r="G26" s="112"/>
      <c r="H26" s="10"/>
      <c r="I26" s="10"/>
      <c r="J26" s="7"/>
      <c r="K26"/>
    </row>
    <row r="27" spans="1:11" ht="23.25">
      <c r="A27" s="43" t="s">
        <v>8</v>
      </c>
      <c r="B27" s="52" t="s">
        <v>16</v>
      </c>
      <c r="C27" s="82">
        <v>579795246.96</v>
      </c>
      <c r="D27" s="82">
        <v>574768897.15</v>
      </c>
      <c r="E27" s="61">
        <f aca="true" t="shared" si="0" ref="E27:E35">+C27-D27</f>
        <v>5026349.810000062</v>
      </c>
      <c r="F27" s="40"/>
      <c r="G27" s="112">
        <v>13</v>
      </c>
      <c r="H27" s="10"/>
      <c r="I27" s="10"/>
      <c r="J27" s="7"/>
      <c r="K27"/>
    </row>
    <row r="28" spans="1:11" ht="23.25">
      <c r="A28" s="51"/>
      <c r="B28" s="52" t="s">
        <v>17</v>
      </c>
      <c r="C28" s="82">
        <v>2463864.32</v>
      </c>
      <c r="D28" s="82">
        <v>7296475.61</v>
      </c>
      <c r="E28" s="61">
        <f t="shared" si="0"/>
        <v>-4832611.290000001</v>
      </c>
      <c r="F28" s="40"/>
      <c r="G28" s="112">
        <v>14</v>
      </c>
      <c r="H28" s="10"/>
      <c r="I28" s="10"/>
      <c r="J28" s="7"/>
      <c r="K28"/>
    </row>
    <row r="29" spans="1:11" ht="23.25">
      <c r="A29" s="51"/>
      <c r="B29" s="52" t="s">
        <v>18</v>
      </c>
      <c r="C29" s="82">
        <v>309840</v>
      </c>
      <c r="D29" s="82">
        <v>2270125.8</v>
      </c>
      <c r="E29" s="61">
        <f t="shared" si="0"/>
        <v>-1960285.7999999998</v>
      </c>
      <c r="F29" s="40"/>
      <c r="G29" s="112">
        <v>15</v>
      </c>
      <c r="H29" s="10"/>
      <c r="I29" s="10"/>
      <c r="J29" s="7"/>
      <c r="K29"/>
    </row>
    <row r="30" spans="1:11" ht="23.25">
      <c r="A30" s="51"/>
      <c r="B30" s="52" t="s">
        <v>19</v>
      </c>
      <c r="C30" s="84">
        <f>+C27+C28-C29</f>
        <v>581949271.2800001</v>
      </c>
      <c r="D30" s="84">
        <f>+D27+D28-D29</f>
        <v>579795246.96</v>
      </c>
      <c r="E30" s="61">
        <f t="shared" si="0"/>
        <v>2154024.3200000525</v>
      </c>
      <c r="F30" s="40"/>
      <c r="G30" s="112">
        <v>16</v>
      </c>
      <c r="H30" s="10"/>
      <c r="I30" s="10"/>
      <c r="J30" s="7"/>
      <c r="K30"/>
    </row>
    <row r="31" spans="1:11" ht="23.25">
      <c r="A31" s="54" t="s">
        <v>20</v>
      </c>
      <c r="B31" s="13"/>
      <c r="C31" s="81"/>
      <c r="D31" s="81"/>
      <c r="E31" s="81"/>
      <c r="F31" s="40"/>
      <c r="G31" s="112"/>
      <c r="H31" s="10"/>
      <c r="I31" s="10"/>
      <c r="J31" s="7"/>
      <c r="K31"/>
    </row>
    <row r="32" spans="1:11" ht="23.25">
      <c r="A32" s="54"/>
      <c r="B32" s="52" t="s">
        <v>16</v>
      </c>
      <c r="C32" s="82">
        <v>461487060.24</v>
      </c>
      <c r="D32" s="82">
        <v>444656755.42</v>
      </c>
      <c r="E32" s="61">
        <f t="shared" si="0"/>
        <v>16830304.819999993</v>
      </c>
      <c r="F32" s="40"/>
      <c r="G32" s="112">
        <v>17</v>
      </c>
      <c r="H32" s="10"/>
      <c r="I32" s="10"/>
      <c r="J32" s="7"/>
      <c r="K32"/>
    </row>
    <row r="33" spans="1:11" ht="23.25">
      <c r="A33" s="51"/>
      <c r="B33" s="52" t="s">
        <v>17</v>
      </c>
      <c r="C33" s="82">
        <v>17519353.78</v>
      </c>
      <c r="D33" s="82">
        <v>19090184.08</v>
      </c>
      <c r="E33" s="61">
        <f t="shared" si="0"/>
        <v>-1570830.299999997</v>
      </c>
      <c r="F33" s="40"/>
      <c r="G33" s="112">
        <v>18</v>
      </c>
      <c r="H33" s="10"/>
      <c r="I33" s="10"/>
      <c r="J33" s="7"/>
      <c r="K33"/>
    </row>
    <row r="34" spans="1:11" ht="23.25">
      <c r="A34" s="51"/>
      <c r="B34" s="52" t="s">
        <v>18</v>
      </c>
      <c r="C34" s="82">
        <v>309839</v>
      </c>
      <c r="D34" s="82">
        <v>2259879.26</v>
      </c>
      <c r="E34" s="61">
        <f t="shared" si="0"/>
        <v>-1950040.2599999998</v>
      </c>
      <c r="F34" s="40"/>
      <c r="G34" s="112">
        <v>19</v>
      </c>
      <c r="H34" s="10"/>
      <c r="I34" s="10"/>
      <c r="J34" s="7"/>
      <c r="K34"/>
    </row>
    <row r="35" spans="1:11" ht="23.25">
      <c r="A35" s="51"/>
      <c r="B35" s="52" t="s">
        <v>19</v>
      </c>
      <c r="C35" s="84">
        <f>C32+C33-C34</f>
        <v>478696575.02</v>
      </c>
      <c r="D35" s="84">
        <f>+D32+D33-D34</f>
        <v>461487060.24</v>
      </c>
      <c r="E35" s="61">
        <f t="shared" si="0"/>
        <v>17209514.77999997</v>
      </c>
      <c r="F35" s="40"/>
      <c r="G35" s="112">
        <v>20</v>
      </c>
      <c r="H35" s="10"/>
      <c r="I35" s="10"/>
      <c r="J35" s="7"/>
      <c r="K35"/>
    </row>
    <row r="36" spans="1:11" ht="12" customHeight="1">
      <c r="A36" s="51"/>
      <c r="B36" s="52"/>
      <c r="C36" s="81"/>
      <c r="D36" s="81"/>
      <c r="E36" s="78"/>
      <c r="F36" s="40"/>
      <c r="G36" s="112"/>
      <c r="H36" s="10"/>
      <c r="I36" s="10"/>
      <c r="J36" s="7"/>
      <c r="K36"/>
    </row>
    <row r="37" spans="1:11" ht="23.25">
      <c r="A37" s="51"/>
      <c r="B37" s="52"/>
      <c r="C37" s="84">
        <f>+C30-C35</f>
        <v>103252696.26000011</v>
      </c>
      <c r="D37" s="84">
        <f>+D30-D35</f>
        <v>118308186.72000003</v>
      </c>
      <c r="E37" s="84">
        <f>+E30-E35</f>
        <v>-15055490.459999919</v>
      </c>
      <c r="F37" s="40"/>
      <c r="G37" s="112"/>
      <c r="H37" s="10"/>
      <c r="I37" s="10"/>
      <c r="J37" s="7"/>
      <c r="K37"/>
    </row>
    <row r="38" spans="1:11" ht="23.25">
      <c r="A38" s="43" t="s">
        <v>21</v>
      </c>
      <c r="B38" s="52"/>
      <c r="C38" s="81"/>
      <c r="D38" s="81"/>
      <c r="E38" s="78"/>
      <c r="F38" s="40"/>
      <c r="G38" s="112"/>
      <c r="H38" s="10"/>
      <c r="I38" s="10"/>
      <c r="J38" s="7"/>
      <c r="K38"/>
    </row>
    <row r="39" spans="1:11" ht="23.25">
      <c r="A39" s="62" t="s">
        <v>22</v>
      </c>
      <c r="B39" s="52" t="s">
        <v>23</v>
      </c>
      <c r="C39" s="82"/>
      <c r="D39" s="82"/>
      <c r="E39" s="61">
        <f>+C39-D39</f>
        <v>0</v>
      </c>
      <c r="F39" s="40"/>
      <c r="G39" s="112">
        <v>21</v>
      </c>
      <c r="H39" s="10"/>
      <c r="I39" s="10"/>
      <c r="J39" s="7"/>
      <c r="K39"/>
    </row>
    <row r="40" spans="1:11" ht="23.25">
      <c r="A40" s="51"/>
      <c r="B40" s="52" t="s">
        <v>24</v>
      </c>
      <c r="C40" s="82">
        <v>1761651.19</v>
      </c>
      <c r="D40" s="82">
        <v>1713000</v>
      </c>
      <c r="E40" s="61">
        <f>+C40-D40</f>
        <v>48651.189999999944</v>
      </c>
      <c r="F40" s="40"/>
      <c r="G40" s="112">
        <v>22</v>
      </c>
      <c r="H40" s="10"/>
      <c r="I40" s="10"/>
      <c r="J40" s="7"/>
      <c r="K40"/>
    </row>
    <row r="41" spans="1:11" ht="23.25">
      <c r="A41" s="51"/>
      <c r="B41" s="52" t="s">
        <v>101</v>
      </c>
      <c r="C41" s="82">
        <v>4673426.77</v>
      </c>
      <c r="D41" s="82">
        <v>5260124.44</v>
      </c>
      <c r="E41" s="61">
        <f>+C41-D41</f>
        <v>-586697.6700000009</v>
      </c>
      <c r="F41" s="40"/>
      <c r="G41" s="123">
        <v>22.1</v>
      </c>
      <c r="H41" s="10"/>
      <c r="I41" s="10"/>
      <c r="J41" s="7"/>
      <c r="K41"/>
    </row>
    <row r="42" spans="1:11" ht="23.25">
      <c r="A42" s="43"/>
      <c r="B42" s="52"/>
      <c r="C42" s="84">
        <f>SUM(C39:C41)</f>
        <v>6435077.959999999</v>
      </c>
      <c r="D42" s="84">
        <f>SUM(D39:D41)</f>
        <v>6973124.44</v>
      </c>
      <c r="E42" s="61">
        <f>+C42-D42</f>
        <v>-538046.4800000014</v>
      </c>
      <c r="F42" s="40"/>
      <c r="G42" s="112"/>
      <c r="H42" s="10"/>
      <c r="I42" s="10"/>
      <c r="J42" s="7"/>
      <c r="K42"/>
    </row>
    <row r="43" spans="1:11" ht="8.25" customHeight="1" thickBot="1">
      <c r="A43" s="51"/>
      <c r="B43" s="52"/>
      <c r="C43" s="81"/>
      <c r="D43" s="81"/>
      <c r="E43" s="81"/>
      <c r="F43" s="40"/>
      <c r="G43" s="112"/>
      <c r="H43" s="10"/>
      <c r="I43" s="10"/>
      <c r="J43" s="7"/>
      <c r="K43"/>
    </row>
    <row r="44" spans="1:11" ht="24" thickBot="1">
      <c r="A44" s="51"/>
      <c r="B44" s="52" t="s">
        <v>25</v>
      </c>
      <c r="C44" s="85">
        <f>+C20+C19+C18+C16+C37+C42+C25</f>
        <v>239474711.02000013</v>
      </c>
      <c r="D44" s="85">
        <f>+D20+D19+D18+D16+D37+D42+D25</f>
        <v>255483578.71000004</v>
      </c>
      <c r="E44" s="88">
        <f>+C44-D44</f>
        <v>-16008867.689999908</v>
      </c>
      <c r="F44" s="40"/>
      <c r="G44" s="112"/>
      <c r="H44" s="10"/>
      <c r="I44" s="10"/>
      <c r="J44" s="7"/>
      <c r="K44"/>
    </row>
    <row r="45" spans="1:11" ht="23.25">
      <c r="A45" s="51"/>
      <c r="B45" s="52"/>
      <c r="C45" s="81"/>
      <c r="D45" s="81"/>
      <c r="E45" s="81"/>
      <c r="F45" s="40"/>
      <c r="G45" s="112"/>
      <c r="H45" s="10"/>
      <c r="I45" s="10"/>
      <c r="J45" s="7"/>
      <c r="K45"/>
    </row>
    <row r="46" spans="1:11" s="47" customFormat="1" ht="8.25" customHeight="1">
      <c r="A46" s="55"/>
      <c r="B46" s="56"/>
      <c r="C46" s="86"/>
      <c r="D46" s="86"/>
      <c r="E46" s="86"/>
      <c r="F46" s="57"/>
      <c r="G46" s="113"/>
      <c r="H46" s="44"/>
      <c r="I46" s="44"/>
      <c r="J46" s="45"/>
      <c r="K46" s="46"/>
    </row>
    <row r="47" spans="1:6" ht="23.25">
      <c r="A47" s="103" t="s">
        <v>93</v>
      </c>
      <c r="B47" s="58"/>
      <c r="C47" s="81"/>
      <c r="D47" s="81"/>
      <c r="E47" s="81"/>
      <c r="F47" s="42"/>
    </row>
    <row r="48" spans="1:6" ht="23.25">
      <c r="A48" s="104" t="s">
        <v>94</v>
      </c>
      <c r="B48" s="58"/>
      <c r="C48" s="81"/>
      <c r="D48" s="81"/>
      <c r="E48" s="81"/>
      <c r="F48" s="42"/>
    </row>
    <row r="49" spans="1:7" ht="23.25">
      <c r="A49" s="58" t="s">
        <v>26</v>
      </c>
      <c r="B49" s="58"/>
      <c r="C49" s="82">
        <v>21162298.02</v>
      </c>
      <c r="D49" s="82">
        <v>30115575.23</v>
      </c>
      <c r="E49" s="89">
        <f aca="true" t="shared" si="1" ref="E49:E57">+C49-D49</f>
        <v>-8953277.21</v>
      </c>
      <c r="F49" s="42"/>
      <c r="G49" s="114">
        <v>51</v>
      </c>
    </row>
    <row r="50" spans="1:7" ht="23.25">
      <c r="A50" s="58" t="s">
        <v>85</v>
      </c>
      <c r="B50" s="58"/>
      <c r="C50" s="82"/>
      <c r="D50" s="82"/>
      <c r="E50" s="89">
        <f t="shared" si="1"/>
        <v>0</v>
      </c>
      <c r="F50" s="42"/>
      <c r="G50" s="114">
        <v>52</v>
      </c>
    </row>
    <row r="51" spans="1:7" ht="23.25">
      <c r="A51" s="58" t="s">
        <v>27</v>
      </c>
      <c r="B51" s="58"/>
      <c r="C51" s="82">
        <v>10626617.7</v>
      </c>
      <c r="D51" s="82">
        <v>16779131.85</v>
      </c>
      <c r="E51" s="89">
        <f t="shared" si="1"/>
        <v>-6152514.150000002</v>
      </c>
      <c r="F51" s="42"/>
      <c r="G51" s="114">
        <v>53</v>
      </c>
    </row>
    <row r="52" spans="1:7" ht="23.25">
      <c r="A52" s="59" t="s">
        <v>28</v>
      </c>
      <c r="B52" s="59"/>
      <c r="C52" s="82"/>
      <c r="D52" s="82"/>
      <c r="E52" s="89">
        <f t="shared" si="1"/>
        <v>0</v>
      </c>
      <c r="F52" s="42"/>
      <c r="G52" s="114">
        <v>54</v>
      </c>
    </row>
    <row r="53" spans="1:9" ht="23.25">
      <c r="A53" s="59" t="s">
        <v>29</v>
      </c>
      <c r="B53" s="59"/>
      <c r="C53" s="82"/>
      <c r="D53" s="82"/>
      <c r="E53" s="89">
        <f t="shared" si="1"/>
        <v>0</v>
      </c>
      <c r="F53" s="41"/>
      <c r="G53" s="115">
        <v>55</v>
      </c>
      <c r="H53" s="7"/>
      <c r="I53" s="7"/>
    </row>
    <row r="54" spans="1:9" ht="23.25">
      <c r="A54" s="59" t="s">
        <v>30</v>
      </c>
      <c r="B54" s="59"/>
      <c r="C54" s="82"/>
      <c r="D54" s="82">
        <v>0</v>
      </c>
      <c r="E54" s="89">
        <f t="shared" si="1"/>
        <v>0</v>
      </c>
      <c r="F54" s="41"/>
      <c r="G54" s="115">
        <v>56</v>
      </c>
      <c r="H54" s="7"/>
      <c r="I54" s="7"/>
    </row>
    <row r="55" spans="1:9" ht="23.25">
      <c r="A55" s="59" t="s">
        <v>31</v>
      </c>
      <c r="B55" s="59"/>
      <c r="C55" s="82"/>
      <c r="D55" s="82">
        <v>0</v>
      </c>
      <c r="E55" s="89">
        <f t="shared" si="1"/>
        <v>0</v>
      </c>
      <c r="F55" s="41"/>
      <c r="G55" s="115">
        <v>57</v>
      </c>
      <c r="H55" s="7"/>
      <c r="I55" s="7"/>
    </row>
    <row r="56" spans="1:9" ht="23.25">
      <c r="A56" s="91" t="s">
        <v>81</v>
      </c>
      <c r="B56" s="59"/>
      <c r="C56" s="82"/>
      <c r="D56" s="82"/>
      <c r="E56" s="89">
        <f t="shared" si="1"/>
        <v>0</v>
      </c>
      <c r="F56" s="41"/>
      <c r="G56" s="115">
        <v>58</v>
      </c>
      <c r="H56" s="7"/>
      <c r="I56" s="7"/>
    </row>
    <row r="57" spans="1:10" s="29" customFormat="1" ht="24" thickBot="1">
      <c r="A57" s="91" t="s">
        <v>82</v>
      </c>
      <c r="B57" s="59"/>
      <c r="C57" s="82"/>
      <c r="D57" s="82"/>
      <c r="E57" s="89">
        <f t="shared" si="1"/>
        <v>0</v>
      </c>
      <c r="F57" s="60"/>
      <c r="G57" s="116">
        <v>59</v>
      </c>
      <c r="H57" s="27"/>
      <c r="I57" s="27"/>
      <c r="J57" s="28"/>
    </row>
    <row r="58" spans="1:6" ht="24" thickBot="1">
      <c r="A58" s="15"/>
      <c r="B58" s="15" t="s">
        <v>32</v>
      </c>
      <c r="C58" s="85">
        <f>SUM(C48:C57)</f>
        <v>31788915.72</v>
      </c>
      <c r="D58" s="85">
        <f>SUM(D48:D57)</f>
        <v>46894707.08</v>
      </c>
      <c r="E58" s="85">
        <f>SUM(E48:E57)</f>
        <v>-15105791.360000003</v>
      </c>
      <c r="F58" s="42"/>
    </row>
    <row r="59" spans="1:6" ht="23.25">
      <c r="A59" s="15"/>
      <c r="B59" s="15"/>
      <c r="C59" s="81"/>
      <c r="D59" s="81"/>
      <c r="E59" s="81"/>
      <c r="F59" s="42"/>
    </row>
    <row r="60" spans="1:7" ht="23.25">
      <c r="A60" s="58" t="s">
        <v>33</v>
      </c>
      <c r="B60" s="15"/>
      <c r="C60" s="82">
        <v>8124000</v>
      </c>
      <c r="D60" s="82">
        <v>3336000</v>
      </c>
      <c r="E60" s="84">
        <f>+C60-D60</f>
        <v>4788000</v>
      </c>
      <c r="F60" s="42"/>
      <c r="G60" s="114">
        <v>60</v>
      </c>
    </row>
    <row r="61" spans="1:6" ht="23.25">
      <c r="A61" s="15"/>
      <c r="B61" s="99"/>
      <c r="C61" s="98"/>
      <c r="D61" s="98"/>
      <c r="E61" s="81"/>
      <c r="F61" s="42"/>
    </row>
    <row r="62" spans="1:7" ht="23.25">
      <c r="A62" s="58" t="s">
        <v>34</v>
      </c>
      <c r="B62" s="15"/>
      <c r="C62" s="82">
        <v>20125977.19</v>
      </c>
      <c r="D62" s="82">
        <v>5830000</v>
      </c>
      <c r="E62" s="84">
        <f>+C62-D62</f>
        <v>14295977.190000001</v>
      </c>
      <c r="F62" s="42"/>
      <c r="G62" s="114">
        <v>61</v>
      </c>
    </row>
    <row r="63" spans="1:10" s="97" customFormat="1" ht="23.25">
      <c r="A63" s="92"/>
      <c r="B63" s="93"/>
      <c r="C63" s="94"/>
      <c r="D63" s="94"/>
      <c r="E63" s="94"/>
      <c r="F63" s="95"/>
      <c r="G63" s="117"/>
      <c r="H63" s="96"/>
      <c r="I63" s="96"/>
      <c r="J63" s="96"/>
    </row>
    <row r="64" spans="1:8" ht="23.25">
      <c r="A64" s="132" t="s">
        <v>110</v>
      </c>
      <c r="B64" s="15"/>
      <c r="C64" s="82">
        <v>859995.26</v>
      </c>
      <c r="D64" s="82">
        <v>3880596.2</v>
      </c>
      <c r="E64" s="84">
        <f>+C64-D64</f>
        <v>-3020600.9400000004</v>
      </c>
      <c r="F64" s="42"/>
      <c r="G64" s="114">
        <v>62</v>
      </c>
      <c r="H64" s="3" t="s">
        <v>160</v>
      </c>
    </row>
    <row r="65" spans="1:11" ht="23.25">
      <c r="A65" s="15"/>
      <c r="B65" s="15"/>
      <c r="C65" s="81"/>
      <c r="D65" s="81"/>
      <c r="E65" s="81"/>
      <c r="F65" s="42"/>
      <c r="K65" s="189" t="s">
        <v>164</v>
      </c>
    </row>
    <row r="66" spans="1:11" ht="23.25">
      <c r="A66" s="15" t="s">
        <v>35</v>
      </c>
      <c r="B66" s="15"/>
      <c r="C66" s="82">
        <f>4261187.94+183469</f>
        <v>4444656.94</v>
      </c>
      <c r="D66" s="82">
        <v>5017126.890000001</v>
      </c>
      <c r="E66" s="84">
        <f>+C66-D66</f>
        <v>-572469.9500000002</v>
      </c>
      <c r="F66" s="42"/>
      <c r="G66" s="114">
        <v>63</v>
      </c>
      <c r="H66" s="188" t="s">
        <v>162</v>
      </c>
      <c r="K66" s="122">
        <v>4261187.94</v>
      </c>
    </row>
    <row r="67" spans="1:11" ht="24" thickBot="1">
      <c r="A67" s="15"/>
      <c r="B67" s="15"/>
      <c r="C67" s="81"/>
      <c r="D67" s="81"/>
      <c r="E67" s="81"/>
      <c r="F67" s="42"/>
      <c r="H67" s="3" t="s">
        <v>163</v>
      </c>
      <c r="K67" s="122">
        <v>183469</v>
      </c>
    </row>
    <row r="68" spans="1:11" ht="24" thickBot="1">
      <c r="A68" s="15"/>
      <c r="B68" s="15" t="s">
        <v>36</v>
      </c>
      <c r="C68" s="85">
        <f>+C62+C60+C58+C66+C64</f>
        <v>65343545.10999999</v>
      </c>
      <c r="D68" s="85">
        <f>+D62+D60+D58+D66+D64</f>
        <v>64958430.17</v>
      </c>
      <c r="E68" s="85">
        <f>+E62+E60+E58+E66</f>
        <v>3405715.879999998</v>
      </c>
      <c r="F68" s="42"/>
      <c r="H68" s="3" t="s">
        <v>161</v>
      </c>
      <c r="K68" s="190">
        <f>SUM(K66:K67)</f>
        <v>4444656.94</v>
      </c>
    </row>
    <row r="69" spans="1:6" ht="23.25">
      <c r="A69" s="15"/>
      <c r="B69" s="15"/>
      <c r="C69" s="81"/>
      <c r="D69" s="81"/>
      <c r="E69" s="81"/>
      <c r="F69" s="42"/>
    </row>
    <row r="70" spans="1:6" ht="23.25">
      <c r="A70" s="58" t="s">
        <v>37</v>
      </c>
      <c r="B70" s="15"/>
      <c r="C70" s="81"/>
      <c r="D70" s="81"/>
      <c r="E70" s="81"/>
      <c r="F70" s="42"/>
    </row>
    <row r="71" spans="1:7" ht="23.25">
      <c r="A71" s="58" t="s">
        <v>38</v>
      </c>
      <c r="B71" s="15"/>
      <c r="C71" s="82">
        <v>167201425</v>
      </c>
      <c r="D71" s="82">
        <v>167201425</v>
      </c>
      <c r="E71" s="89">
        <f>+D71-C71</f>
        <v>0</v>
      </c>
      <c r="F71" s="42"/>
      <c r="G71" s="114">
        <v>64</v>
      </c>
    </row>
    <row r="72" spans="1:6" ht="23.25">
      <c r="A72" s="58"/>
      <c r="B72" s="15"/>
      <c r="C72" s="81"/>
      <c r="D72" s="81"/>
      <c r="E72" s="81"/>
      <c r="F72" s="42"/>
    </row>
    <row r="73" spans="1:7" ht="23.25">
      <c r="A73" s="58" t="s">
        <v>39</v>
      </c>
      <c r="B73" s="15"/>
      <c r="C73" s="82">
        <f>4578225.74+2351515.17</f>
        <v>6929740.91</v>
      </c>
      <c r="D73" s="82">
        <f>21072208.37+2251515.17</f>
        <v>23323723.54</v>
      </c>
      <c r="E73" s="84">
        <f>+D73-C73</f>
        <v>16393982.629999999</v>
      </c>
      <c r="F73" s="42"/>
      <c r="G73" s="186">
        <v>64.1</v>
      </c>
    </row>
    <row r="74" spans="1:6" ht="24" thickBot="1">
      <c r="A74" s="58"/>
      <c r="B74" s="15"/>
      <c r="C74" s="81"/>
      <c r="D74" s="81"/>
      <c r="E74" s="81"/>
      <c r="F74" s="42"/>
    </row>
    <row r="75" spans="1:6" ht="24" thickBot="1">
      <c r="A75" s="58" t="s">
        <v>40</v>
      </c>
      <c r="B75" s="15"/>
      <c r="C75" s="85">
        <f>+C73+C71+C68</f>
        <v>239474711.01999998</v>
      </c>
      <c r="D75" s="85">
        <f>+D73+D71+D68</f>
        <v>255483578.70999998</v>
      </c>
      <c r="E75" s="88">
        <f>+D75-C75</f>
        <v>16008867.689999998</v>
      </c>
      <c r="F75" s="42"/>
    </row>
    <row r="76" spans="1:6" ht="23.25">
      <c r="A76" s="58"/>
      <c r="B76" s="15"/>
      <c r="C76" s="81"/>
      <c r="D76" s="81"/>
      <c r="E76" s="81"/>
      <c r="F76" s="42"/>
    </row>
    <row r="77" spans="1:6" ht="23.25">
      <c r="A77" s="15"/>
      <c r="B77" s="15"/>
      <c r="C77" s="81">
        <f>+C44-C75</f>
        <v>0</v>
      </c>
      <c r="D77" s="81">
        <f>+D44-D75</f>
        <v>0</v>
      </c>
      <c r="E77" s="81">
        <f>-E75-E44</f>
        <v>-8.940696716308594E-08</v>
      </c>
      <c r="F77" s="42"/>
    </row>
    <row r="78" spans="1:6" ht="23.25">
      <c r="A78" s="15"/>
      <c r="B78" s="15"/>
      <c r="C78" s="81"/>
      <c r="D78" s="81"/>
      <c r="E78" s="81"/>
      <c r="F78" s="42"/>
    </row>
    <row r="79" spans="1:6" ht="23.25">
      <c r="A79" s="139" t="s">
        <v>117</v>
      </c>
      <c r="B79" s="15"/>
      <c r="C79" s="82">
        <v>0</v>
      </c>
      <c r="D79" s="81"/>
      <c r="E79" s="81"/>
      <c r="F79" s="42"/>
    </row>
    <row r="80" spans="1:6" ht="23.25">
      <c r="A80" s="15"/>
      <c r="B80" s="15"/>
      <c r="C80" s="81"/>
      <c r="D80" s="81"/>
      <c r="E80" s="81"/>
      <c r="F80" s="42"/>
    </row>
    <row r="81" spans="1:8" ht="27.75">
      <c r="A81" s="15"/>
      <c r="B81" s="15"/>
      <c r="C81" s="175" t="s">
        <v>149</v>
      </c>
      <c r="D81" s="81"/>
      <c r="E81" s="81"/>
      <c r="F81" s="81"/>
      <c r="G81" s="42"/>
      <c r="H81" s="114"/>
    </row>
    <row r="82" spans="1:9" ht="23.25">
      <c r="A82" s="15"/>
      <c r="B82" s="15"/>
      <c r="C82" s="176" t="s">
        <v>150</v>
      </c>
      <c r="D82" s="177"/>
      <c r="E82" s="177"/>
      <c r="F82" s="177"/>
      <c r="G82" s="178"/>
      <c r="H82" s="179"/>
      <c r="I82" s="180"/>
    </row>
    <row r="83" spans="1:12" ht="23.25">
      <c r="A83" s="15"/>
      <c r="B83" s="15"/>
      <c r="C83" s="176" t="s">
        <v>156</v>
      </c>
      <c r="D83" s="181">
        <f>13384123.15-23112</f>
        <v>13361011.15</v>
      </c>
      <c r="E83" s="177"/>
      <c r="F83" s="177"/>
      <c r="G83" s="178"/>
      <c r="H83" s="182" t="s">
        <v>151</v>
      </c>
      <c r="I83" s="180"/>
      <c r="K83" s="122"/>
      <c r="L83" s="122"/>
    </row>
    <row r="84" spans="1:9" ht="23.25">
      <c r="A84" s="15"/>
      <c r="B84" s="15"/>
      <c r="C84" s="176" t="s">
        <v>152</v>
      </c>
      <c r="D84" s="181">
        <f>4790140.8-631798.17</f>
        <v>4158342.63</v>
      </c>
      <c r="E84" s="177"/>
      <c r="F84" s="177"/>
      <c r="G84" s="178"/>
      <c r="H84" s="182" t="s">
        <v>153</v>
      </c>
      <c r="I84" s="180"/>
    </row>
    <row r="85" spans="1:11" ht="23.25">
      <c r="A85" s="15"/>
      <c r="B85" s="15"/>
      <c r="C85" s="176"/>
      <c r="D85" s="183">
        <f>+D83+D84</f>
        <v>17519353.78</v>
      </c>
      <c r="E85" s="177"/>
      <c r="F85" s="177"/>
      <c r="G85" s="178"/>
      <c r="H85" s="179">
        <v>18</v>
      </c>
      <c r="I85" s="180"/>
      <c r="K85" s="213">
        <f>+D85-D86</f>
        <v>0</v>
      </c>
    </row>
    <row r="86" spans="1:9" ht="23.25">
      <c r="A86" s="15"/>
      <c r="B86" s="15"/>
      <c r="C86" s="176" t="s">
        <v>154</v>
      </c>
      <c r="D86" s="177">
        <f>C33</f>
        <v>17519353.78</v>
      </c>
      <c r="E86" s="177"/>
      <c r="F86" s="177"/>
      <c r="G86" s="178"/>
      <c r="H86" s="179"/>
      <c r="I86" s="180"/>
    </row>
    <row r="87" spans="1:6" ht="23.25">
      <c r="A87" s="15"/>
      <c r="B87" s="15"/>
      <c r="C87" s="81"/>
      <c r="D87" s="81"/>
      <c r="E87" s="81"/>
      <c r="F87" s="42"/>
    </row>
    <row r="88" spans="1:6" ht="23.25">
      <c r="A88" s="15"/>
      <c r="B88" s="15"/>
      <c r="C88" s="81"/>
      <c r="D88" s="81"/>
      <c r="E88" s="81"/>
      <c r="F88" s="42"/>
    </row>
    <row r="89" spans="1:6" ht="23.25">
      <c r="A89" s="15"/>
      <c r="B89" s="15"/>
      <c r="C89" s="81"/>
      <c r="D89" s="81"/>
      <c r="E89" s="81"/>
      <c r="F89" s="42"/>
    </row>
    <row r="90" spans="1:6" ht="23.25">
      <c r="A90" s="15"/>
      <c r="B90" s="15"/>
      <c r="C90" s="81"/>
      <c r="D90" s="81"/>
      <c r="E90" s="81"/>
      <c r="F90" s="42"/>
    </row>
    <row r="91" spans="1:6" ht="23.25">
      <c r="A91" s="15"/>
      <c r="B91" s="15"/>
      <c r="C91" s="81"/>
      <c r="D91" s="81"/>
      <c r="E91" s="81"/>
      <c r="F91" s="42"/>
    </row>
  </sheetData>
  <sheetProtection/>
  <printOptions horizontalCentered="1"/>
  <pageMargins left="0.5" right="0.25" top="0.25" bottom="0.32" header="0.25" footer="0.25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1"/>
  <sheetViews>
    <sheetView showGridLines="0" defaultGridColor="0" zoomScalePageLayoutView="0" colorId="22" workbookViewId="0" topLeftCell="A16">
      <selection activeCell="J9" sqref="J9"/>
    </sheetView>
  </sheetViews>
  <sheetFormatPr defaultColWidth="9.140625" defaultRowHeight="23.25"/>
  <cols>
    <col min="1" max="1" width="7.421875" style="8" customWidth="1"/>
    <col min="2" max="2" width="47.421875" style="8" customWidth="1"/>
    <col min="3" max="3" width="18.57421875" style="8" customWidth="1"/>
    <col min="4" max="4" width="7.00390625" style="3" customWidth="1"/>
    <col min="5" max="5" width="9.140625" style="105" customWidth="1"/>
    <col min="6" max="6" width="9.140625" style="4" customWidth="1"/>
    <col min="7" max="7" width="14.7109375" style="4" bestFit="1" customWidth="1"/>
    <col min="8" max="8" width="9.140625" style="4" customWidth="1"/>
    <col min="9" max="9" width="14.421875" style="4" customWidth="1"/>
    <col min="10" max="10" width="11.140625" style="4" bestFit="1" customWidth="1"/>
    <col min="11" max="16384" width="9.140625" style="4" customWidth="1"/>
  </cols>
  <sheetData>
    <row r="1" spans="1:6" ht="28.5">
      <c r="A1" s="121" t="str">
        <f>+WBS1!B3</f>
        <v>บริษัท ตัวอย่าง จำกัด</v>
      </c>
      <c r="B1" s="1"/>
      <c r="C1" s="254" t="s">
        <v>115</v>
      </c>
      <c r="D1" s="254"/>
      <c r="E1" s="254"/>
      <c r="F1" s="138" t="s">
        <v>116</v>
      </c>
    </row>
    <row r="2" spans="1:3" ht="23.25">
      <c r="A2" s="5"/>
      <c r="B2" s="1"/>
      <c r="C2" s="1"/>
    </row>
    <row r="3" spans="1:9" ht="27" thickBot="1">
      <c r="A3" s="65"/>
      <c r="B3" s="66"/>
      <c r="C3" s="49"/>
      <c r="D3" s="63"/>
      <c r="E3" s="71"/>
      <c r="G3" s="192"/>
      <c r="I3" s="122"/>
    </row>
    <row r="4" spans="1:9" ht="24" thickBot="1">
      <c r="A4" s="63"/>
      <c r="B4" s="67"/>
      <c r="C4" s="76">
        <f>+WBS1!C4</f>
        <v>2563</v>
      </c>
      <c r="D4" s="64"/>
      <c r="E4" s="107" t="s">
        <v>87</v>
      </c>
      <c r="G4" s="211"/>
      <c r="I4" s="122"/>
    </row>
    <row r="5" spans="1:9" ht="23.25">
      <c r="A5" s="68" t="s">
        <v>41</v>
      </c>
      <c r="B5" s="67"/>
      <c r="C5" s="13"/>
      <c r="D5" s="64"/>
      <c r="E5" s="106"/>
      <c r="G5" s="211"/>
      <c r="I5" s="122"/>
    </row>
    <row r="6" spans="1:9" ht="23.25">
      <c r="A6" s="63"/>
      <c r="B6" s="69" t="s">
        <v>42</v>
      </c>
      <c r="C6" s="77"/>
      <c r="D6" s="64"/>
      <c r="E6" s="108">
        <v>81</v>
      </c>
      <c r="G6" s="192"/>
      <c r="I6" s="122"/>
    </row>
    <row r="7" spans="1:5" ht="23.25">
      <c r="A7" s="63"/>
      <c r="B7" s="69" t="s">
        <v>43</v>
      </c>
      <c r="C7" s="77">
        <v>104770482.96</v>
      </c>
      <c r="D7" s="64"/>
      <c r="E7" s="108">
        <v>82</v>
      </c>
    </row>
    <row r="8" spans="1:5" ht="23.25">
      <c r="A8" s="63"/>
      <c r="B8" s="69" t="s">
        <v>44</v>
      </c>
      <c r="C8" s="77"/>
      <c r="D8" s="64"/>
      <c r="E8" s="108">
        <v>83</v>
      </c>
    </row>
    <row r="9" spans="1:9" ht="23.25">
      <c r="A9" s="63"/>
      <c r="B9" s="69" t="s">
        <v>45</v>
      </c>
      <c r="C9" s="77">
        <v>49999</v>
      </c>
      <c r="D9" s="64"/>
      <c r="E9" s="108">
        <v>84</v>
      </c>
      <c r="F9" s="210" t="s">
        <v>171</v>
      </c>
      <c r="I9" s="193"/>
    </row>
    <row r="10" spans="1:9" ht="23.25">
      <c r="A10" s="63"/>
      <c r="B10" s="124" t="s">
        <v>46</v>
      </c>
      <c r="C10" s="77"/>
      <c r="D10" s="64"/>
      <c r="E10" s="108">
        <v>85</v>
      </c>
      <c r="F10" s="4" t="s">
        <v>172</v>
      </c>
      <c r="I10" s="122"/>
    </row>
    <row r="11" spans="1:5" ht="23.25">
      <c r="A11" s="63"/>
      <c r="B11" s="69" t="s">
        <v>47</v>
      </c>
      <c r="C11" s="77">
        <v>10025412.1</v>
      </c>
      <c r="D11" s="64"/>
      <c r="E11" s="108">
        <v>86</v>
      </c>
    </row>
    <row r="12" spans="1:5" ht="24" thickBot="1">
      <c r="A12" s="63"/>
      <c r="B12" s="69" t="s">
        <v>92</v>
      </c>
      <c r="C12" s="77"/>
      <c r="D12" s="64"/>
      <c r="E12" s="108">
        <v>87</v>
      </c>
    </row>
    <row r="13" spans="1:7" ht="24" thickBot="1">
      <c r="A13" s="63"/>
      <c r="B13" s="67"/>
      <c r="C13" s="17">
        <f>SUM(C6:C12)</f>
        <v>114845894.05999999</v>
      </c>
      <c r="D13" s="64"/>
      <c r="E13" s="108"/>
      <c r="G13" s="212"/>
    </row>
    <row r="14" spans="1:5" ht="23.25">
      <c r="A14" s="68" t="s">
        <v>48</v>
      </c>
      <c r="B14" s="67"/>
      <c r="C14" s="13"/>
      <c r="D14" s="64"/>
      <c r="E14" s="108"/>
    </row>
    <row r="15" spans="1:5" ht="23.25">
      <c r="A15" s="63"/>
      <c r="B15" s="70" t="s">
        <v>49</v>
      </c>
      <c r="C15" s="77"/>
      <c r="D15" s="64"/>
      <c r="E15" s="108">
        <v>91</v>
      </c>
    </row>
    <row r="16" spans="1:5" ht="23.25">
      <c r="A16" s="63"/>
      <c r="B16" s="70" t="s">
        <v>50</v>
      </c>
      <c r="C16" s="77">
        <v>89061830.72</v>
      </c>
      <c r="D16" s="64"/>
      <c r="E16" s="108">
        <v>92</v>
      </c>
    </row>
    <row r="17" spans="1:5" ht="23.25">
      <c r="A17" s="63"/>
      <c r="B17" s="70" t="s">
        <v>51</v>
      </c>
      <c r="C17" s="77">
        <f>1954275.36+38344216.34</f>
        <v>40298491.7</v>
      </c>
      <c r="D17" s="64"/>
      <c r="E17" s="108">
        <v>93</v>
      </c>
    </row>
    <row r="18" spans="1:5" ht="23.25">
      <c r="A18" s="63"/>
      <c r="B18" s="70" t="s">
        <v>52</v>
      </c>
      <c r="C18" s="77">
        <v>1879554.27</v>
      </c>
      <c r="D18" s="64"/>
      <c r="E18" s="108">
        <v>94</v>
      </c>
    </row>
    <row r="19" spans="1:5" ht="23.25">
      <c r="A19" s="63"/>
      <c r="B19" s="124" t="s">
        <v>111</v>
      </c>
      <c r="C19" s="77"/>
      <c r="D19" s="64"/>
      <c r="E19" s="108">
        <v>95</v>
      </c>
    </row>
    <row r="20" spans="1:5" ht="24" thickBot="1">
      <c r="A20" s="63"/>
      <c r="B20" s="70" t="s">
        <v>53</v>
      </c>
      <c r="C20" s="77">
        <v>0</v>
      </c>
      <c r="D20" s="64"/>
      <c r="E20" s="108">
        <v>96</v>
      </c>
    </row>
    <row r="21" spans="1:5" ht="24" thickBot="1">
      <c r="A21" s="63"/>
      <c r="B21" s="71"/>
      <c r="C21" s="17">
        <f>SUM(C15:C20)</f>
        <v>131239876.69</v>
      </c>
      <c r="D21" s="64"/>
      <c r="E21" s="108"/>
    </row>
    <row r="22" spans="1:5" ht="24" thickBot="1">
      <c r="A22" s="63"/>
      <c r="B22" s="67"/>
      <c r="C22" s="13"/>
      <c r="D22" s="64"/>
      <c r="E22" s="108"/>
    </row>
    <row r="23" spans="1:5" ht="24" thickBot="1">
      <c r="A23" s="72" t="s">
        <v>54</v>
      </c>
      <c r="B23" s="67"/>
      <c r="C23" s="17">
        <f>+C13-C21</f>
        <v>-16393982.63000001</v>
      </c>
      <c r="D23" s="64"/>
      <c r="E23" s="108">
        <v>96.1</v>
      </c>
    </row>
    <row r="24" spans="1:5" ht="23.25">
      <c r="A24" s="63"/>
      <c r="B24" s="67"/>
      <c r="C24" s="13"/>
      <c r="D24" s="64"/>
      <c r="E24" s="108"/>
    </row>
    <row r="25" spans="1:5" ht="23.25">
      <c r="A25" s="63"/>
      <c r="B25" s="67"/>
      <c r="C25" s="13"/>
      <c r="D25" s="64"/>
      <c r="E25" s="108"/>
    </row>
    <row r="26" spans="2:5" ht="23.25">
      <c r="B26" s="9"/>
      <c r="C26" s="74"/>
      <c r="D26" s="7"/>
      <c r="E26" s="108"/>
    </row>
    <row r="27" spans="2:5" ht="23.25">
      <c r="B27" s="9"/>
      <c r="C27" s="74"/>
      <c r="D27" s="7"/>
      <c r="E27" s="108"/>
    </row>
    <row r="28" spans="2:5" ht="23.25">
      <c r="B28" s="9"/>
      <c r="C28" s="74"/>
      <c r="D28" s="7"/>
      <c r="E28" s="108"/>
    </row>
    <row r="29" spans="1:5" ht="2.25" customHeight="1">
      <c r="A29" s="10"/>
      <c r="B29" s="10"/>
      <c r="C29" s="74"/>
      <c r="D29" s="7"/>
      <c r="E29" s="108"/>
    </row>
    <row r="30" spans="4:5" ht="23.25">
      <c r="D30" s="7"/>
      <c r="E30" s="108"/>
    </row>
    <row r="31" ht="23.25">
      <c r="E31" s="109"/>
    </row>
    <row r="37" spans="1:3" ht="23.25">
      <c r="A37" s="6"/>
      <c r="B37" s="6"/>
      <c r="C37" s="6"/>
    </row>
    <row r="38" spans="1:3" ht="23.25">
      <c r="A38" s="6"/>
      <c r="B38" s="6"/>
      <c r="C38" s="6"/>
    </row>
    <row r="39" spans="1:3" ht="23.25">
      <c r="A39" s="6"/>
      <c r="B39" s="6"/>
      <c r="C39" s="6"/>
    </row>
    <row r="40" spans="1:3" ht="23.25">
      <c r="A40" s="6"/>
      <c r="B40" s="6"/>
      <c r="C40" s="6"/>
    </row>
    <row r="41" spans="1:3" ht="23.25">
      <c r="A41" s="6"/>
      <c r="B41" s="6"/>
      <c r="C41" s="6"/>
    </row>
  </sheetData>
  <sheetProtection/>
  <mergeCells count="1">
    <mergeCell ref="C1:E1"/>
  </mergeCells>
  <printOptions horizontalCentered="1"/>
  <pageMargins left="0.5118110236220472" right="0.2362204724409449" top="0.5118110236220472" bottom="0.31496062992125984" header="0.2362204724409449" footer="0.2362204724409449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defaultGridColor="0" zoomScalePageLayoutView="0" colorId="22" workbookViewId="0" topLeftCell="A13">
      <selection activeCell="E27" sqref="E27"/>
    </sheetView>
  </sheetViews>
  <sheetFormatPr defaultColWidth="9.140625" defaultRowHeight="23.25"/>
  <cols>
    <col min="1" max="1" width="7.421875" style="8" customWidth="1"/>
    <col min="2" max="2" width="51.57421875" style="8" customWidth="1"/>
    <col min="3" max="3" width="18.140625" style="10" customWidth="1"/>
    <col min="4" max="4" width="4.57421875" style="3" customWidth="1"/>
    <col min="5" max="5" width="9.140625" style="109" customWidth="1"/>
    <col min="6" max="6" width="14.00390625" style="4" bestFit="1" customWidth="1"/>
    <col min="7" max="16384" width="9.140625" style="4" customWidth="1"/>
  </cols>
  <sheetData>
    <row r="1" spans="1:3" ht="23.25">
      <c r="A1" s="121" t="str">
        <f>+WBS1!B3</f>
        <v>บริษัท ตัวอย่าง จำกัด</v>
      </c>
      <c r="B1" s="1"/>
      <c r="C1" s="128" t="s">
        <v>86</v>
      </c>
    </row>
    <row r="2" spans="1:2" ht="24" thickBot="1">
      <c r="A2" s="5"/>
      <c r="B2" s="1"/>
    </row>
    <row r="3" spans="1:5" ht="24" thickBot="1">
      <c r="A3" s="11" t="s">
        <v>55</v>
      </c>
      <c r="B3" s="12"/>
      <c r="C3" s="101" t="str">
        <f>"ปี  "&amp;+WBS1!C4</f>
        <v>ปี  2563</v>
      </c>
      <c r="D3" s="14"/>
      <c r="E3" s="118" t="s">
        <v>87</v>
      </c>
    </row>
    <row r="4" spans="1:5" ht="21" customHeight="1">
      <c r="A4" s="15"/>
      <c r="B4" s="37" t="str">
        <f>+WPL!B6</f>
        <v>SALE</v>
      </c>
      <c r="C4" s="100">
        <f>WPL!C6</f>
        <v>0</v>
      </c>
      <c r="D4" s="14"/>
      <c r="E4" s="108">
        <v>81</v>
      </c>
    </row>
    <row r="5" spans="1:5" ht="21" customHeight="1" thickBot="1">
      <c r="A5" s="15"/>
      <c r="B5" s="37" t="str">
        <f>+WPL!B7</f>
        <v>SEVICE INCOME</v>
      </c>
      <c r="C5" s="38">
        <f>+WPL!C7</f>
        <v>104770482.96</v>
      </c>
      <c r="D5" s="14"/>
      <c r="E5" s="108">
        <v>82</v>
      </c>
    </row>
    <row r="6" spans="1:5" ht="21" customHeight="1" thickBot="1">
      <c r="A6" s="15"/>
      <c r="B6" s="16" t="s">
        <v>56</v>
      </c>
      <c r="C6" s="17">
        <f>SUM(C4:C5)</f>
        <v>104770482.96</v>
      </c>
      <c r="D6" s="14"/>
      <c r="E6" s="108"/>
    </row>
    <row r="7" spans="1:5" ht="21" customHeight="1">
      <c r="A7" s="18" t="s">
        <v>57</v>
      </c>
      <c r="B7" s="19" t="s">
        <v>58</v>
      </c>
      <c r="C7" s="20">
        <f>-WBS1!E8</f>
        <v>4754582.54</v>
      </c>
      <c r="D7" s="14"/>
      <c r="E7" s="108">
        <v>2</v>
      </c>
    </row>
    <row r="8" spans="1:5" ht="21" customHeight="1" thickBot="1">
      <c r="A8" s="18"/>
      <c r="B8" s="19" t="str">
        <f>+WBS1!A13</f>
        <v>OTHER RECEIVABLE</v>
      </c>
      <c r="C8" s="20">
        <f>-WBS1!E13</f>
        <v>0</v>
      </c>
      <c r="D8" s="21"/>
      <c r="E8" s="108">
        <v>6</v>
      </c>
    </row>
    <row r="9" spans="1:5" ht="24" thickBot="1">
      <c r="A9" s="15"/>
      <c r="B9" s="13"/>
      <c r="C9" s="17">
        <f>SUM(C6:C8)</f>
        <v>109525065.5</v>
      </c>
      <c r="D9" s="14"/>
      <c r="E9" s="119" t="s">
        <v>88</v>
      </c>
    </row>
    <row r="10" spans="1:5" ht="23.25">
      <c r="A10" s="39" t="s">
        <v>59</v>
      </c>
      <c r="B10" s="12"/>
      <c r="C10" s="13"/>
      <c r="D10" s="14"/>
      <c r="E10" s="108"/>
    </row>
    <row r="11" spans="1:5" ht="23.25">
      <c r="A11" s="15"/>
      <c r="B11" s="36" t="str">
        <f>+WPL!B15</f>
        <v>COST OF GOOD SOLD</v>
      </c>
      <c r="C11" s="22">
        <f>WPL!C15</f>
        <v>0</v>
      </c>
      <c r="D11" s="14"/>
      <c r="E11" s="108">
        <v>91</v>
      </c>
    </row>
    <row r="12" spans="1:5" ht="23.25">
      <c r="A12" s="15"/>
      <c r="B12" s="36" t="str">
        <f>+WPL!B16</f>
        <v>COST OF SERVICE</v>
      </c>
      <c r="C12" s="22">
        <f>+WPL!C16</f>
        <v>89061830.72</v>
      </c>
      <c r="D12" s="14"/>
      <c r="E12" s="108">
        <v>92</v>
      </c>
    </row>
    <row r="13" spans="1:6" ht="23.25">
      <c r="A13" s="126" t="s">
        <v>61</v>
      </c>
      <c r="B13" s="127" t="s">
        <v>64</v>
      </c>
      <c r="C13" s="133">
        <f>-WBS1!D83</f>
        <v>-13361011.15</v>
      </c>
      <c r="D13" s="14"/>
      <c r="E13" s="184" t="s">
        <v>155</v>
      </c>
      <c r="F13" s="122"/>
    </row>
    <row r="14" spans="1:5" ht="23.25">
      <c r="A14" s="23" t="s">
        <v>57</v>
      </c>
      <c r="B14" s="19" t="s">
        <v>60</v>
      </c>
      <c r="C14" s="20">
        <f>WBS1!E11</f>
        <v>-1738413.250000001</v>
      </c>
      <c r="D14" s="14"/>
      <c r="E14" s="108">
        <v>4</v>
      </c>
    </row>
    <row r="15" spans="1:5" ht="23.25">
      <c r="A15" s="23" t="s">
        <v>61</v>
      </c>
      <c r="B15" s="24" t="s">
        <v>62</v>
      </c>
      <c r="C15" s="25">
        <f>-WBS1!E51</f>
        <v>6152514.150000002</v>
      </c>
      <c r="D15" s="14"/>
      <c r="E15" s="108">
        <v>53</v>
      </c>
    </row>
    <row r="16" spans="1:5" ht="23.25">
      <c r="A16" s="23" t="s">
        <v>61</v>
      </c>
      <c r="B16" s="24" t="s">
        <v>112</v>
      </c>
      <c r="C16" s="25">
        <f>WPL!C19</f>
        <v>0</v>
      </c>
      <c r="D16" s="14"/>
      <c r="E16" s="108" t="s">
        <v>113</v>
      </c>
    </row>
    <row r="17" spans="1:5" ht="23.25">
      <c r="A17" s="23" t="s">
        <v>57</v>
      </c>
      <c r="B17" s="130" t="str">
        <f>+WBS1!A14</f>
        <v>เงินชำระค่าสินค้าล่วงหน้า</v>
      </c>
      <c r="C17" s="25">
        <f>+WBS1!E14</f>
        <v>0</v>
      </c>
      <c r="D17" s="14"/>
      <c r="E17" s="131" t="s">
        <v>109</v>
      </c>
    </row>
    <row r="18" spans="1:5" ht="23.25">
      <c r="A18" s="15"/>
      <c r="B18" s="12"/>
      <c r="C18" s="22">
        <f>SUM(C11:C17)</f>
        <v>80114920.47</v>
      </c>
      <c r="D18" s="14"/>
      <c r="E18" s="119" t="s">
        <v>89</v>
      </c>
    </row>
    <row r="19" spans="1:5" ht="23.25">
      <c r="A19" s="39" t="s">
        <v>63</v>
      </c>
      <c r="B19" s="12"/>
      <c r="C19" s="13"/>
      <c r="D19" s="14"/>
      <c r="E19" s="108"/>
    </row>
    <row r="20" spans="1:6" ht="23.25">
      <c r="A20" s="15"/>
      <c r="B20" s="36" t="str">
        <f>+WPL!B17</f>
        <v>ADM. EXP - TOTAL</v>
      </c>
      <c r="C20" s="22">
        <f>WPL!C17</f>
        <v>40298491.7</v>
      </c>
      <c r="D20" s="14"/>
      <c r="E20" s="108">
        <v>93</v>
      </c>
      <c r="F20" s="122"/>
    </row>
    <row r="21" spans="1:6" ht="23.25">
      <c r="A21" s="34" t="s">
        <v>61</v>
      </c>
      <c r="B21" s="48" t="str">
        <f>+WBS1!A15</f>
        <v>OTHER CURRENT ASSET</v>
      </c>
      <c r="C21" s="22">
        <f>WBS1!E15</f>
        <v>-8780.44000000006</v>
      </c>
      <c r="D21" s="14"/>
      <c r="E21" s="108">
        <v>7</v>
      </c>
      <c r="F21" s="122"/>
    </row>
    <row r="22" spans="1:6" ht="23.25">
      <c r="A22" s="33" t="s">
        <v>61</v>
      </c>
      <c r="B22" s="30" t="s">
        <v>28</v>
      </c>
      <c r="C22" s="31">
        <f>-WBS1!E52</f>
        <v>0</v>
      </c>
      <c r="D22" s="14"/>
      <c r="E22" s="108">
        <v>54</v>
      </c>
      <c r="F22" s="122"/>
    </row>
    <row r="23" spans="1:6" ht="23.25">
      <c r="A23" s="34" t="s">
        <v>61</v>
      </c>
      <c r="B23" s="30" t="str">
        <f>+WBS1!A53</f>
        <v>WITHHOLDING TAX</v>
      </c>
      <c r="C23" s="31">
        <f>-WBS1!E53</f>
        <v>0</v>
      </c>
      <c r="D23" s="14"/>
      <c r="E23" s="108">
        <v>55</v>
      </c>
      <c r="F23" s="122"/>
    </row>
    <row r="24" spans="1:6" ht="23.25">
      <c r="A24" s="34" t="s">
        <v>61</v>
      </c>
      <c r="B24" s="30" t="str">
        <f>+WBS1!A54</f>
        <v>OTHER  CURRENT LIABILITIES</v>
      </c>
      <c r="C24" s="31">
        <f>-WBS1!E54</f>
        <v>0</v>
      </c>
      <c r="D24" s="14"/>
      <c r="E24" s="108">
        <v>56</v>
      </c>
      <c r="F24" s="122"/>
    </row>
    <row r="25" spans="1:6" ht="23.25">
      <c r="A25" s="34" t="s">
        <v>61</v>
      </c>
      <c r="B25" s="30" t="str">
        <f>+WBS1!A66</f>
        <v>OTHER LIABILITIES</v>
      </c>
      <c r="C25" s="31">
        <f>-WBS1!E66</f>
        <v>572469.9500000002</v>
      </c>
      <c r="D25" s="14"/>
      <c r="E25" s="108">
        <v>63</v>
      </c>
      <c r="F25" s="122"/>
    </row>
    <row r="26" spans="1:6" ht="23.25">
      <c r="A26" s="34" t="s">
        <v>61</v>
      </c>
      <c r="B26" s="32" t="s">
        <v>64</v>
      </c>
      <c r="C26" s="134">
        <f>-WBS1!D84</f>
        <v>-4158342.63</v>
      </c>
      <c r="D26" s="14"/>
      <c r="E26" s="184" t="s">
        <v>177</v>
      </c>
      <c r="F26" s="122"/>
    </row>
    <row r="27" spans="1:6" ht="23.25">
      <c r="A27" s="34" t="s">
        <v>61</v>
      </c>
      <c r="B27" s="32" t="s">
        <v>66</v>
      </c>
      <c r="C27" s="22">
        <f>+WBS1!E12</f>
        <v>0</v>
      </c>
      <c r="D27" s="14"/>
      <c r="E27" s="108">
        <v>5</v>
      </c>
      <c r="F27" s="122"/>
    </row>
    <row r="28" spans="1:6" ht="23.25">
      <c r="A28" s="34" t="s">
        <v>61</v>
      </c>
      <c r="B28" s="32" t="s">
        <v>65</v>
      </c>
      <c r="C28" s="22">
        <f>+WBS1!E9</f>
        <v>0</v>
      </c>
      <c r="D28" s="14"/>
      <c r="E28" s="108">
        <v>3</v>
      </c>
      <c r="F28" s="122"/>
    </row>
    <row r="29" spans="1:6" ht="23.25">
      <c r="A29" s="34" t="s">
        <v>100</v>
      </c>
      <c r="B29" s="32" t="s">
        <v>99</v>
      </c>
      <c r="C29" s="22">
        <f>+WBS1!E41</f>
        <v>-586697.6700000009</v>
      </c>
      <c r="D29" s="14"/>
      <c r="E29" s="108">
        <v>22.1</v>
      </c>
      <c r="F29" s="122"/>
    </row>
    <row r="30" spans="1:6" ht="23.25">
      <c r="A30" s="34"/>
      <c r="B30" s="32" t="s">
        <v>67</v>
      </c>
      <c r="C30" s="22"/>
      <c r="D30" s="14"/>
      <c r="E30" s="108"/>
      <c r="F30" s="122"/>
    </row>
    <row r="31" spans="1:5" ht="23.25">
      <c r="A31" s="34"/>
      <c r="B31" s="35"/>
      <c r="C31" s="22">
        <f>SUM(C20:C30)</f>
        <v>36117140.910000004</v>
      </c>
      <c r="D31" s="14"/>
      <c r="E31" s="119" t="s">
        <v>90</v>
      </c>
    </row>
    <row r="32" spans="1:5" ht="23.25">
      <c r="A32" s="39" t="s">
        <v>68</v>
      </c>
      <c r="B32" s="12"/>
      <c r="C32" s="13"/>
      <c r="D32" s="14"/>
      <c r="E32" s="108"/>
    </row>
    <row r="33" spans="1:5" ht="23.25">
      <c r="A33" s="15"/>
      <c r="B33" s="36" t="s">
        <v>69</v>
      </c>
      <c r="C33" s="22">
        <f>+WPL!C20</f>
        <v>0</v>
      </c>
      <c r="D33" s="14"/>
      <c r="E33" s="108">
        <v>96</v>
      </c>
    </row>
    <row r="34" spans="1:5" ht="23.25">
      <c r="A34" s="33" t="s">
        <v>61</v>
      </c>
      <c r="B34" s="24" t="s">
        <v>70</v>
      </c>
      <c r="C34" s="25">
        <f>-WBS1!C55</f>
        <v>0</v>
      </c>
      <c r="D34" s="14"/>
      <c r="E34" s="108">
        <v>57</v>
      </c>
    </row>
    <row r="35" spans="1:5" ht="23.25">
      <c r="A35" s="33" t="s">
        <v>97</v>
      </c>
      <c r="B35" s="24" t="s">
        <v>98</v>
      </c>
      <c r="C35" s="25">
        <f>+WBS1!D55</f>
        <v>0</v>
      </c>
      <c r="D35" s="14"/>
      <c r="E35" s="108">
        <v>57</v>
      </c>
    </row>
    <row r="36" spans="1:5" ht="23.25">
      <c r="A36" s="15"/>
      <c r="B36" s="12"/>
      <c r="C36" s="22">
        <f>SUM(C33:C35)</f>
        <v>0</v>
      </c>
      <c r="D36" s="14"/>
      <c r="E36" s="119" t="s">
        <v>91</v>
      </c>
    </row>
    <row r="37" spans="1:4" ht="23.25">
      <c r="A37" s="125" t="s">
        <v>74</v>
      </c>
      <c r="B37" s="15"/>
      <c r="C37" s="13"/>
      <c r="D37" s="15"/>
    </row>
    <row r="38" spans="1:5" ht="23.25">
      <c r="A38" s="15"/>
      <c r="B38" s="36" t="str">
        <f>+WBS1!A26&amp;" ของสินทรัพย์ที่ลดลง"</f>
        <v>FIXED ASSETS  - COST ของสินทรัพย์ที่ลดลง</v>
      </c>
      <c r="C38" s="22">
        <f>+WBS1!C29</f>
        <v>309840</v>
      </c>
      <c r="D38" s="14"/>
      <c r="E38" s="108" t="s">
        <v>105</v>
      </c>
    </row>
    <row r="39" spans="1:5" ht="23.25">
      <c r="A39" s="15"/>
      <c r="B39" s="24" t="str">
        <f>+WBS1!A31&amp;" ของสินทรัพย์ที่ลดลง"</f>
        <v>ACCRU. DEPRECIATION ของสินทรัพย์ที่ลดลง</v>
      </c>
      <c r="C39" s="25">
        <f>-WBS1!C34</f>
        <v>-309839</v>
      </c>
      <c r="D39" s="14"/>
      <c r="E39" s="108" t="s">
        <v>106</v>
      </c>
    </row>
    <row r="40" spans="1:5" ht="23.25">
      <c r="A40" s="15"/>
      <c r="B40" s="24" t="s">
        <v>103</v>
      </c>
      <c r="C40" s="25">
        <f>+WPL!C10+WPL!C9</f>
        <v>49999</v>
      </c>
      <c r="D40" s="14"/>
      <c r="E40" s="108" t="s">
        <v>104</v>
      </c>
    </row>
    <row r="41" spans="1:5" ht="23.25">
      <c r="A41" s="15"/>
      <c r="B41" s="12"/>
      <c r="C41" s="22">
        <f>SUM(C38:C40)</f>
        <v>50000</v>
      </c>
      <c r="D41" s="14"/>
      <c r="E41" s="119" t="s">
        <v>102</v>
      </c>
    </row>
    <row r="42" spans="1:4" ht="23.25">
      <c r="A42" s="15"/>
      <c r="B42" s="15"/>
      <c r="C42" s="13"/>
      <c r="D42" s="15"/>
    </row>
    <row r="43" spans="1:4" ht="23.25">
      <c r="A43" s="14"/>
      <c r="B43" s="14"/>
      <c r="C43" s="26"/>
      <c r="D43" s="15"/>
    </row>
    <row r="44" spans="1:4" ht="23.25">
      <c r="A44" s="64" t="s">
        <v>157</v>
      </c>
      <c r="B44" s="14"/>
      <c r="C44" s="26"/>
      <c r="D44" s="15"/>
    </row>
    <row r="45" spans="1:5" ht="23.25">
      <c r="A45" s="14"/>
      <c r="B45" s="185" t="s">
        <v>158</v>
      </c>
      <c r="C45" s="22">
        <f>WPL!C23</f>
        <v>-16393982.63000001</v>
      </c>
      <c r="D45" s="15"/>
      <c r="E45" s="109">
        <v>96.1</v>
      </c>
    </row>
    <row r="46" spans="1:5" ht="23.25">
      <c r="A46" s="14"/>
      <c r="B46" s="185" t="s">
        <v>39</v>
      </c>
      <c r="C46" s="22">
        <f>WBS1!E73</f>
        <v>16393982.629999999</v>
      </c>
      <c r="D46" s="15"/>
      <c r="E46" s="109">
        <v>64.1</v>
      </c>
    </row>
    <row r="47" spans="1:5" ht="23.25">
      <c r="A47" s="14"/>
      <c r="B47" s="14"/>
      <c r="C47" s="22">
        <f>+C45+C46</f>
        <v>0</v>
      </c>
      <c r="D47" s="15"/>
      <c r="E47" s="119" t="s">
        <v>159</v>
      </c>
    </row>
    <row r="48" spans="1:4" ht="23.25">
      <c r="A48" s="15"/>
      <c r="B48" s="15"/>
      <c r="C48" s="13"/>
      <c r="D48" s="15"/>
    </row>
    <row r="49" spans="1:4" ht="23.25">
      <c r="A49" s="15"/>
      <c r="B49" s="15"/>
      <c r="C49" s="13"/>
      <c r="D49" s="15"/>
    </row>
    <row r="50" spans="1:4" ht="23.25">
      <c r="A50" s="15"/>
      <c r="B50" s="15"/>
      <c r="C50" s="13"/>
      <c r="D50" s="15"/>
    </row>
    <row r="51" spans="1:4" ht="23.25">
      <c r="A51" s="15"/>
      <c r="B51" s="15"/>
      <c r="C51" s="13"/>
      <c r="D51" s="15"/>
    </row>
    <row r="52" spans="1:4" ht="23.25">
      <c r="A52" s="15"/>
      <c r="B52" s="15"/>
      <c r="C52" s="13"/>
      <c r="D52" s="15"/>
    </row>
    <row r="53" spans="1:4" ht="23.25">
      <c r="A53" s="15"/>
      <c r="B53" s="15"/>
      <c r="C53" s="13"/>
      <c r="D53" s="15"/>
    </row>
    <row r="54" spans="1:4" ht="23.25">
      <c r="A54" s="15"/>
      <c r="B54" s="15"/>
      <c r="C54" s="13"/>
      <c r="D54" s="15"/>
    </row>
    <row r="55" spans="1:4" ht="23.25">
      <c r="A55" s="15"/>
      <c r="B55" s="15"/>
      <c r="C55" s="13"/>
      <c r="D55" s="15"/>
    </row>
    <row r="56" spans="1:4" ht="23.25">
      <c r="A56" s="15"/>
      <c r="B56" s="15"/>
      <c r="C56" s="13"/>
      <c r="D56" s="15"/>
    </row>
    <row r="57" spans="1:4" ht="23.25">
      <c r="A57" s="15"/>
      <c r="B57" s="15"/>
      <c r="C57" s="13"/>
      <c r="D57" s="15"/>
    </row>
    <row r="58" spans="1:4" ht="23.25">
      <c r="A58" s="15"/>
      <c r="B58" s="15"/>
      <c r="C58" s="13"/>
      <c r="D58" s="15"/>
    </row>
    <row r="59" spans="1:4" ht="23.25">
      <c r="A59" s="15"/>
      <c r="B59" s="15"/>
      <c r="C59" s="13"/>
      <c r="D59" s="15"/>
    </row>
    <row r="60" spans="1:4" ht="23.25">
      <c r="A60" s="15"/>
      <c r="B60" s="15"/>
      <c r="C60" s="13"/>
      <c r="D60" s="15"/>
    </row>
    <row r="61" spans="1:4" ht="23.25">
      <c r="A61" s="15"/>
      <c r="B61" s="15"/>
      <c r="C61" s="13"/>
      <c r="D61" s="15"/>
    </row>
    <row r="62" spans="1:4" ht="23.25">
      <c r="A62" s="15"/>
      <c r="B62" s="15"/>
      <c r="C62" s="13"/>
      <c r="D62" s="15"/>
    </row>
    <row r="63" spans="1:4" ht="23.25">
      <c r="A63" s="15"/>
      <c r="B63" s="15"/>
      <c r="C63" s="13"/>
      <c r="D63" s="15"/>
    </row>
    <row r="64" spans="1:4" ht="23.25">
      <c r="A64" s="15"/>
      <c r="B64" s="15"/>
      <c r="C64" s="13"/>
      <c r="D64" s="15"/>
    </row>
    <row r="65" spans="1:4" ht="23.25">
      <c r="A65" s="15"/>
      <c r="B65" s="15"/>
      <c r="C65" s="13"/>
      <c r="D65" s="15"/>
    </row>
  </sheetData>
  <sheetProtection/>
  <printOptions horizontalCentered="1"/>
  <pageMargins left="0.5" right="0.25" top="0.25" bottom="0.32" header="0.25" footer="0.25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1"/>
  <sheetViews>
    <sheetView showGridLines="0" defaultGridColor="0" zoomScalePageLayoutView="0" colorId="22" workbookViewId="0" topLeftCell="A1">
      <selection activeCell="C36" sqref="C36"/>
    </sheetView>
  </sheetViews>
  <sheetFormatPr defaultColWidth="9.140625" defaultRowHeight="23.25"/>
  <cols>
    <col min="1" max="1" width="9.140625" style="173" customWidth="1"/>
    <col min="2" max="2" width="63.8515625" style="173" customWidth="1"/>
    <col min="3" max="3" width="20.140625" style="174" customWidth="1"/>
    <col min="4" max="4" width="3.421875" style="174" customWidth="1"/>
    <col min="5" max="5" width="9.140625" style="145" customWidth="1"/>
    <col min="6" max="16384" width="9.140625" style="97" customWidth="1"/>
  </cols>
  <sheetData>
    <row r="1" spans="1:4" ht="24.75">
      <c r="A1" s="142"/>
      <c r="B1" s="143"/>
      <c r="C1" s="144"/>
      <c r="D1" s="144"/>
    </row>
    <row r="2" spans="1:4" ht="23.25">
      <c r="A2" s="146"/>
      <c r="B2" s="143"/>
      <c r="C2" s="144"/>
      <c r="D2" s="144"/>
    </row>
    <row r="3" spans="1:6" ht="25.5" customHeight="1">
      <c r="A3" s="255" t="str">
        <f>+WBS1!B3</f>
        <v>บริษัท ตัวอย่าง จำกัด</v>
      </c>
      <c r="B3" s="255"/>
      <c r="C3" s="255"/>
      <c r="D3" s="255"/>
      <c r="E3" s="255"/>
      <c r="F3" s="147"/>
    </row>
    <row r="4" spans="1:6" ht="18.75" customHeight="1">
      <c r="A4" s="256" t="s">
        <v>71</v>
      </c>
      <c r="B4" s="256"/>
      <c r="C4" s="256"/>
      <c r="D4" s="256"/>
      <c r="E4" s="256"/>
      <c r="F4" s="147"/>
    </row>
    <row r="5" spans="1:6" ht="18.75" customHeight="1">
      <c r="A5" s="257">
        <f>+WBS1!C4</f>
        <v>2563</v>
      </c>
      <c r="B5" s="257"/>
      <c r="C5" s="257"/>
      <c r="D5" s="257"/>
      <c r="E5" s="257"/>
      <c r="F5" s="147"/>
    </row>
    <row r="6" spans="1:6" ht="17.25" customHeight="1">
      <c r="A6" s="148"/>
      <c r="B6" s="149"/>
      <c r="C6" s="150"/>
      <c r="D6" s="150"/>
      <c r="E6" s="151"/>
      <c r="F6" s="147"/>
    </row>
    <row r="7" spans="1:6" ht="23.25">
      <c r="A7" s="152" t="s">
        <v>72</v>
      </c>
      <c r="B7" s="153"/>
      <c r="C7" s="154"/>
      <c r="D7" s="154"/>
      <c r="E7" s="155" t="s">
        <v>87</v>
      </c>
      <c r="F7" s="147"/>
    </row>
    <row r="8" spans="1:6" ht="23.25">
      <c r="A8" s="93"/>
      <c r="B8" s="156" t="str">
        <f>+WKSHEET!A3</f>
        <v>CASH FROM SALE / SERVICE / INTEREST</v>
      </c>
      <c r="C8" s="157">
        <f>+WKSHEET!C9</f>
        <v>109525065.5</v>
      </c>
      <c r="D8" s="158"/>
      <c r="E8" s="159" t="s">
        <v>88</v>
      </c>
      <c r="F8" s="147"/>
    </row>
    <row r="9" spans="1:6" ht="23.25">
      <c r="A9" s="93"/>
      <c r="B9" s="156" t="str">
        <f>+WKSHEET!A10</f>
        <v>CASH OUT FOR PURCHASING</v>
      </c>
      <c r="C9" s="157">
        <f>-WKSHEET!C18</f>
        <v>-80114920.47</v>
      </c>
      <c r="D9" s="158"/>
      <c r="E9" s="159" t="s">
        <v>89</v>
      </c>
      <c r="F9" s="147"/>
    </row>
    <row r="10" spans="1:6" ht="23.25">
      <c r="A10" s="93"/>
      <c r="B10" s="156" t="str">
        <f>+WKSHEET!A19</f>
        <v>CASH OUT FOR SELLING AND ADM. EXPENSES </v>
      </c>
      <c r="C10" s="157">
        <f>-WKSHEET!C31</f>
        <v>-36117140.910000004</v>
      </c>
      <c r="D10" s="158"/>
      <c r="E10" s="159" t="s">
        <v>90</v>
      </c>
      <c r="F10" s="147"/>
    </row>
    <row r="11" spans="1:6" ht="23.25">
      <c r="A11" s="93"/>
      <c r="B11" s="156" t="str">
        <f>+WPL!B8</f>
        <v>GAIN FROM DISSOLUTION INVESTMENT</v>
      </c>
      <c r="C11" s="157">
        <f>+WPL!C8</f>
        <v>0</v>
      </c>
      <c r="D11" s="158"/>
      <c r="E11" s="159">
        <v>84</v>
      </c>
      <c r="F11" s="147"/>
    </row>
    <row r="12" spans="1:6" ht="23.25">
      <c r="A12" s="93"/>
      <c r="B12" s="156" t="str">
        <f>+WPL!B11</f>
        <v>OTHER INCOME</v>
      </c>
      <c r="C12" s="157">
        <f>+WPL!C11</f>
        <v>10025412.1</v>
      </c>
      <c r="D12" s="158"/>
      <c r="E12" s="159">
        <v>86</v>
      </c>
      <c r="F12" s="147"/>
    </row>
    <row r="13" spans="1:6" ht="23.25">
      <c r="A13" s="93"/>
      <c r="B13" s="156" t="str">
        <f>+WPL!B18</f>
        <v>INTEREST EXPENSES</v>
      </c>
      <c r="C13" s="157">
        <f>-WPL!C18</f>
        <v>-1879554.27</v>
      </c>
      <c r="D13" s="158"/>
      <c r="E13" s="159">
        <v>91</v>
      </c>
      <c r="F13" s="147"/>
    </row>
    <row r="14" spans="1:6" ht="23.25">
      <c r="A14" s="93"/>
      <c r="B14" s="156" t="str">
        <f>+WKSHEET!A32</f>
        <v>CASH OUT FOR CORPORATE TAX</v>
      </c>
      <c r="C14" s="160">
        <f>-WKSHEET!C36</f>
        <v>0</v>
      </c>
      <c r="D14" s="154"/>
      <c r="E14" s="159" t="s">
        <v>91</v>
      </c>
      <c r="F14" s="147"/>
    </row>
    <row r="15" spans="1:6" ht="23.25">
      <c r="A15" s="93"/>
      <c r="B15" s="153"/>
      <c r="C15" s="160">
        <f>SUM(C8:C14)</f>
        <v>1438861.949999997</v>
      </c>
      <c r="D15" s="154"/>
      <c r="E15" s="159"/>
      <c r="F15" s="147"/>
    </row>
    <row r="16" spans="1:6" ht="23.25">
      <c r="A16" s="93"/>
      <c r="B16" s="153"/>
      <c r="C16" s="153"/>
      <c r="D16" s="153"/>
      <c r="E16" s="159"/>
      <c r="F16" s="147"/>
    </row>
    <row r="17" spans="1:6" ht="23.25">
      <c r="A17" s="152" t="s">
        <v>73</v>
      </c>
      <c r="B17" s="153"/>
      <c r="C17" s="154"/>
      <c r="D17" s="154"/>
      <c r="E17" s="159"/>
      <c r="F17" s="147"/>
    </row>
    <row r="18" spans="1:6" ht="23.25">
      <c r="A18" s="93"/>
      <c r="B18" s="156" t="s">
        <v>74</v>
      </c>
      <c r="C18" s="160">
        <f>+WKSHEET!C41</f>
        <v>50000</v>
      </c>
      <c r="D18" s="154"/>
      <c r="E18" s="161" t="s">
        <v>102</v>
      </c>
      <c r="F18" s="147"/>
    </row>
    <row r="19" spans="1:6" ht="23.25">
      <c r="A19" s="93"/>
      <c r="B19" s="156" t="s">
        <v>75</v>
      </c>
      <c r="C19" s="160">
        <f>-WBS1!C28</f>
        <v>-2463864.32</v>
      </c>
      <c r="D19" s="154"/>
      <c r="E19" s="145">
        <v>16</v>
      </c>
      <c r="F19" s="147"/>
    </row>
    <row r="20" spans="1:6" ht="23.25">
      <c r="A20" s="93"/>
      <c r="B20" s="162" t="str">
        <f>+WBS1!A22</f>
        <v>INVESTMENT</v>
      </c>
      <c r="C20" s="160">
        <f>-WBS1!E25</f>
        <v>0</v>
      </c>
      <c r="D20" s="154"/>
      <c r="E20" s="159" t="s">
        <v>95</v>
      </c>
      <c r="F20" s="147"/>
    </row>
    <row r="21" spans="1:6" ht="23.25">
      <c r="A21" s="93"/>
      <c r="B21" s="162" t="str">
        <f>+WBS1!A38</f>
        <v>OTHER ASSETS</v>
      </c>
      <c r="C21" s="160">
        <f>-WBS1!E40</f>
        <v>-48651.189999999944</v>
      </c>
      <c r="D21" s="154"/>
      <c r="E21" s="159" t="s">
        <v>96</v>
      </c>
      <c r="F21" s="147"/>
    </row>
    <row r="22" spans="1:6" ht="23.25">
      <c r="A22" s="93"/>
      <c r="B22" s="162" t="str">
        <f>+WBS1!A18</f>
        <v>ADVANCE TO STAFF</v>
      </c>
      <c r="C22" s="160">
        <f>-WBS1!E18</f>
        <v>0</v>
      </c>
      <c r="D22" s="154"/>
      <c r="E22" s="159">
        <v>8</v>
      </c>
      <c r="F22" s="147"/>
    </row>
    <row r="23" spans="1:6" ht="23.25">
      <c r="A23" s="93"/>
      <c r="B23" s="162" t="str">
        <f>+WBS1!A19</f>
        <v>LOAN TO DIRECTOR</v>
      </c>
      <c r="C23" s="160">
        <f>-WBS1!E19</f>
        <v>-6500000</v>
      </c>
      <c r="D23" s="154"/>
      <c r="E23" s="159">
        <v>9</v>
      </c>
      <c r="F23" s="147"/>
    </row>
    <row r="24" spans="1:6" ht="23.25">
      <c r="A24" s="93"/>
      <c r="B24" s="162" t="str">
        <f>+WBS1!A20</f>
        <v>ADVANCE TO DEPOSIT</v>
      </c>
      <c r="C24" s="160">
        <f>-WBS1!E20</f>
        <v>0</v>
      </c>
      <c r="D24" s="154"/>
      <c r="E24" s="159">
        <v>10</v>
      </c>
      <c r="F24" s="147"/>
    </row>
    <row r="25" spans="1:6" ht="23.25">
      <c r="A25" s="93"/>
      <c r="B25" s="153"/>
      <c r="C25" s="160">
        <f>SUM(C18:C24)</f>
        <v>-8962515.51</v>
      </c>
      <c r="D25" s="154"/>
      <c r="E25" s="159"/>
      <c r="F25" s="147"/>
    </row>
    <row r="26" spans="1:6" ht="23.25">
      <c r="A26" s="152" t="s">
        <v>76</v>
      </c>
      <c r="B26" s="153"/>
      <c r="C26" s="154"/>
      <c r="D26" s="154"/>
      <c r="E26" s="159"/>
      <c r="F26" s="147"/>
    </row>
    <row r="27" spans="1:6" ht="23.25">
      <c r="A27" s="152"/>
      <c r="B27" s="156" t="str">
        <f>+WBS1!A49</f>
        <v>BANK OVER DRAFT</v>
      </c>
      <c r="C27" s="160">
        <f>WBS1!E49</f>
        <v>-8953277.21</v>
      </c>
      <c r="D27" s="154"/>
      <c r="E27" s="159">
        <v>51</v>
      </c>
      <c r="F27" s="147"/>
    </row>
    <row r="28" spans="1:6" ht="23.25">
      <c r="A28" s="152"/>
      <c r="B28" s="156" t="str">
        <f>+WBS1!A50</f>
        <v>NOTE PAYABLE TO FINANCE COMPANIES</v>
      </c>
      <c r="C28" s="160">
        <f>+WBS1!E50</f>
        <v>0</v>
      </c>
      <c r="D28" s="154"/>
      <c r="E28" s="159">
        <v>52</v>
      </c>
      <c r="F28" s="147"/>
    </row>
    <row r="29" spans="1:6" ht="23.25">
      <c r="A29" s="93"/>
      <c r="B29" s="156" t="str">
        <f>+WBS1!A60</f>
        <v>SHORT TERN - LOAN</v>
      </c>
      <c r="C29" s="160">
        <f>WBS1!E60</f>
        <v>4788000</v>
      </c>
      <c r="D29" s="154"/>
      <c r="E29" s="159">
        <v>60</v>
      </c>
      <c r="F29" s="147"/>
    </row>
    <row r="30" spans="1:6" ht="23.25">
      <c r="A30" s="93"/>
      <c r="B30" s="156" t="str">
        <f>+WBS1!A64</f>
        <v>LIABILITIES UNDER FINANCE LEASES </v>
      </c>
      <c r="C30" s="160">
        <f>+WBS1!E64</f>
        <v>-3020600.9400000004</v>
      </c>
      <c r="D30" s="154"/>
      <c r="E30" s="159">
        <v>62</v>
      </c>
      <c r="F30" s="147"/>
    </row>
    <row r="31" spans="1:6" ht="23.25">
      <c r="A31" s="93"/>
      <c r="B31" s="156" t="str">
        <f>+WBS1!A56</f>
        <v>ADVANCE FROM RELATED COMPANY</v>
      </c>
      <c r="C31" s="163">
        <f>+WBS1!E56</f>
        <v>0</v>
      </c>
      <c r="D31" s="164"/>
      <c r="E31" s="159">
        <v>58</v>
      </c>
      <c r="F31" s="147"/>
    </row>
    <row r="32" spans="1:6" ht="23.25">
      <c r="A32" s="93"/>
      <c r="B32" s="156" t="str">
        <f>+WBS1!A57</f>
        <v>ADVANCE FROM PARENT COMPANY</v>
      </c>
      <c r="C32" s="163">
        <f>+WBS1!E57</f>
        <v>0</v>
      </c>
      <c r="D32" s="164"/>
      <c r="E32" s="159">
        <v>59</v>
      </c>
      <c r="F32" s="147"/>
    </row>
    <row r="33" spans="1:6" ht="23.25">
      <c r="A33" s="93"/>
      <c r="B33" s="156" t="str">
        <f>+WBS1!A62</f>
        <v>LONG TERM</v>
      </c>
      <c r="C33" s="160">
        <f>WBS1!E62</f>
        <v>14295977.190000001</v>
      </c>
      <c r="D33" s="154"/>
      <c r="E33" s="159">
        <v>61</v>
      </c>
      <c r="F33" s="147"/>
    </row>
    <row r="34" spans="1:6" ht="23.25">
      <c r="A34" s="93"/>
      <c r="B34" s="156" t="str">
        <f>+WPL!B12</f>
        <v>GAIN ON RESTRUCTURING DEBT</v>
      </c>
      <c r="C34" s="157">
        <f>+WPL!C12</f>
        <v>0</v>
      </c>
      <c r="D34" s="158"/>
      <c r="E34" s="159">
        <v>87</v>
      </c>
      <c r="F34" s="147"/>
    </row>
    <row r="35" spans="1:6" ht="23.25">
      <c r="A35" s="93"/>
      <c r="B35" s="156" t="str">
        <f>+WBS1!A71</f>
        <v>CAPITAL</v>
      </c>
      <c r="C35" s="160">
        <f>-WBS1!E71</f>
        <v>0</v>
      </c>
      <c r="D35" s="154"/>
      <c r="E35" s="159">
        <v>64</v>
      </c>
      <c r="F35" s="147"/>
    </row>
    <row r="36" spans="1:6" ht="23.25">
      <c r="A36" s="93"/>
      <c r="B36" s="156" t="s">
        <v>118</v>
      </c>
      <c r="C36" s="160">
        <f>-WKSHEET!C47</f>
        <v>0</v>
      </c>
      <c r="D36" s="154"/>
      <c r="E36" s="159" t="s">
        <v>159</v>
      </c>
      <c r="F36" s="147"/>
    </row>
    <row r="37" spans="1:6" ht="23.25">
      <c r="A37" s="93"/>
      <c r="B37" s="153"/>
      <c r="C37" s="160">
        <f>SUM(C27:C36)</f>
        <v>7110099.04</v>
      </c>
      <c r="D37" s="154"/>
      <c r="E37" s="159"/>
      <c r="F37" s="147"/>
    </row>
    <row r="38" spans="1:6" ht="15.75" customHeight="1">
      <c r="A38" s="93"/>
      <c r="B38" s="153"/>
      <c r="C38" s="154"/>
      <c r="D38" s="154"/>
      <c r="E38" s="159"/>
      <c r="F38" s="147"/>
    </row>
    <row r="39" spans="1:6" ht="23.25">
      <c r="A39" s="165" t="s">
        <v>77</v>
      </c>
      <c r="B39" s="153"/>
      <c r="C39" s="160">
        <f>+C15+C25+C37</f>
        <v>-413554.52000000235</v>
      </c>
      <c r="D39" s="154"/>
      <c r="E39" s="159"/>
      <c r="F39" s="147"/>
    </row>
    <row r="40" spans="1:6" ht="9" customHeight="1">
      <c r="A40" s="165"/>
      <c r="B40" s="153"/>
      <c r="C40" s="154"/>
      <c r="D40" s="154"/>
      <c r="E40" s="159"/>
      <c r="F40" s="147"/>
    </row>
    <row r="41" spans="1:6" ht="23.25">
      <c r="A41" s="166" t="s">
        <v>78</v>
      </c>
      <c r="B41" s="153"/>
      <c r="C41" s="160">
        <f>+WBS1!D6</f>
        <v>1379845.46</v>
      </c>
      <c r="D41" s="154"/>
      <c r="E41" s="159"/>
      <c r="F41" s="147"/>
    </row>
    <row r="42" spans="1:6" ht="12" customHeight="1">
      <c r="A42" s="166"/>
      <c r="B42" s="153"/>
      <c r="C42" s="154"/>
      <c r="D42" s="154"/>
      <c r="E42" s="159"/>
      <c r="F42" s="147"/>
    </row>
    <row r="43" spans="1:6" ht="23.25">
      <c r="A43" s="166" t="s">
        <v>79</v>
      </c>
      <c r="B43" s="153"/>
      <c r="C43" s="160">
        <f>+C41+C39</f>
        <v>966290.9399999976</v>
      </c>
      <c r="D43" s="154"/>
      <c r="E43" s="159"/>
      <c r="F43" s="147"/>
    </row>
    <row r="44" spans="1:7" ht="27.75">
      <c r="A44" s="167" t="str">
        <f>IF(C44&lt;&gt;0,"DIFFERENCE","")</f>
        <v>DIFFERENCE</v>
      </c>
      <c r="B44" s="153"/>
      <c r="C44" s="168">
        <f>+WBS1!C6-'CASHFLOW-DR'!C43</f>
        <v>2.3283064365386963E-09</v>
      </c>
      <c r="D44" s="169"/>
      <c r="E44" s="159"/>
      <c r="F44" s="147"/>
      <c r="G44" s="170"/>
    </row>
    <row r="45" spans="1:6" ht="23.25">
      <c r="A45" s="93"/>
      <c r="B45" s="153"/>
      <c r="C45" s="154"/>
      <c r="D45" s="154"/>
      <c r="E45" s="159"/>
      <c r="F45" s="147"/>
    </row>
    <row r="46" spans="1:6" ht="23.25">
      <c r="A46" s="93"/>
      <c r="B46" s="153"/>
      <c r="C46" s="154"/>
      <c r="D46" s="154"/>
      <c r="E46" s="159"/>
      <c r="F46" s="147"/>
    </row>
    <row r="47" spans="1:6" ht="23.25">
      <c r="A47" s="93"/>
      <c r="B47" s="153"/>
      <c r="C47" s="154"/>
      <c r="D47" s="154"/>
      <c r="E47" s="159"/>
      <c r="F47" s="147"/>
    </row>
    <row r="48" spans="1:6" ht="2.25" customHeight="1">
      <c r="A48" s="154"/>
      <c r="B48" s="154"/>
      <c r="C48" s="154"/>
      <c r="D48" s="154"/>
      <c r="E48" s="159"/>
      <c r="F48" s="147"/>
    </row>
    <row r="49" spans="1:6" ht="23.25">
      <c r="A49" s="93"/>
      <c r="B49" s="93"/>
      <c r="C49" s="154"/>
      <c r="D49" s="154"/>
      <c r="E49" s="159"/>
      <c r="F49" s="147"/>
    </row>
    <row r="50" spans="1:5" ht="23.25">
      <c r="A50" s="93"/>
      <c r="B50" s="93"/>
      <c r="C50" s="154"/>
      <c r="D50" s="154"/>
      <c r="E50" s="151"/>
    </row>
    <row r="51" spans="1:5" ht="23.25">
      <c r="A51" s="93"/>
      <c r="B51" s="93"/>
      <c r="C51" s="154"/>
      <c r="D51" s="154"/>
      <c r="E51" s="151"/>
    </row>
    <row r="52" spans="1:5" ht="23.25">
      <c r="A52" s="93"/>
      <c r="B52" s="93"/>
      <c r="C52" s="154"/>
      <c r="D52" s="154"/>
      <c r="E52" s="151"/>
    </row>
    <row r="53" spans="1:5" ht="23.25">
      <c r="A53" s="93"/>
      <c r="B53" s="93"/>
      <c r="C53" s="154"/>
      <c r="D53" s="154"/>
      <c r="E53" s="151"/>
    </row>
    <row r="54" spans="1:5" ht="23.25">
      <c r="A54" s="93"/>
      <c r="B54" s="93"/>
      <c r="C54" s="154"/>
      <c r="D54" s="154"/>
      <c r="E54" s="151"/>
    </row>
    <row r="55" spans="1:5" ht="23.25">
      <c r="A55" s="93"/>
      <c r="B55" s="93"/>
      <c r="C55" s="154"/>
      <c r="D55" s="154"/>
      <c r="E55" s="151"/>
    </row>
    <row r="56" spans="1:5" ht="23.25">
      <c r="A56" s="171"/>
      <c r="B56" s="171"/>
      <c r="C56" s="172"/>
      <c r="D56" s="172"/>
      <c r="E56" s="151"/>
    </row>
    <row r="57" spans="1:5" ht="23.25">
      <c r="A57" s="171"/>
      <c r="B57" s="171"/>
      <c r="C57" s="172"/>
      <c r="D57" s="172"/>
      <c r="E57" s="151"/>
    </row>
    <row r="58" spans="1:5" ht="23.25">
      <c r="A58" s="171"/>
      <c r="B58" s="171"/>
      <c r="C58" s="172"/>
      <c r="D58" s="172"/>
      <c r="E58" s="151"/>
    </row>
    <row r="59" spans="1:5" ht="23.25">
      <c r="A59" s="171"/>
      <c r="B59" s="171"/>
      <c r="C59" s="172"/>
      <c r="D59" s="172"/>
      <c r="E59" s="151"/>
    </row>
    <row r="60" spans="1:5" ht="23.25">
      <c r="A60" s="171"/>
      <c r="B60" s="171"/>
      <c r="C60" s="172"/>
      <c r="D60" s="172"/>
      <c r="E60" s="151"/>
    </row>
    <row r="61" spans="1:5" ht="23.25">
      <c r="A61" s="93"/>
      <c r="B61" s="93"/>
      <c r="C61" s="154"/>
      <c r="D61" s="154"/>
      <c r="E61" s="151"/>
    </row>
    <row r="62" spans="1:5" ht="23.25">
      <c r="A62" s="93"/>
      <c r="B62" s="93"/>
      <c r="C62" s="154"/>
      <c r="D62" s="154"/>
      <c r="E62" s="151"/>
    </row>
    <row r="63" spans="1:5" ht="23.25">
      <c r="A63" s="93"/>
      <c r="B63" s="93"/>
      <c r="C63" s="154"/>
      <c r="D63" s="154"/>
      <c r="E63" s="151"/>
    </row>
    <row r="64" spans="1:5" ht="23.25">
      <c r="A64" s="93"/>
      <c r="B64" s="93"/>
      <c r="C64" s="154"/>
      <c r="D64" s="154"/>
      <c r="E64" s="151"/>
    </row>
    <row r="65" spans="1:5" ht="23.25">
      <c r="A65" s="93"/>
      <c r="B65" s="93"/>
      <c r="C65" s="154"/>
      <c r="D65" s="154"/>
      <c r="E65" s="151"/>
    </row>
    <row r="66" spans="1:5" ht="23.25">
      <c r="A66" s="93"/>
      <c r="B66" s="93"/>
      <c r="C66" s="154"/>
      <c r="D66" s="154"/>
      <c r="E66" s="151"/>
    </row>
    <row r="67" spans="1:5" ht="23.25">
      <c r="A67" s="93"/>
      <c r="B67" s="93"/>
      <c r="C67" s="154"/>
      <c r="D67" s="154"/>
      <c r="E67" s="151"/>
    </row>
    <row r="68" spans="1:5" ht="23.25">
      <c r="A68" s="93"/>
      <c r="B68" s="93"/>
      <c r="C68" s="154"/>
      <c r="D68" s="154"/>
      <c r="E68" s="151"/>
    </row>
    <row r="69" spans="1:5" ht="23.25">
      <c r="A69" s="93"/>
      <c r="B69" s="93"/>
      <c r="C69" s="154"/>
      <c r="D69" s="154"/>
      <c r="E69" s="151"/>
    </row>
    <row r="70" spans="1:5" ht="23.25">
      <c r="A70" s="93"/>
      <c r="B70" s="93"/>
      <c r="C70" s="154"/>
      <c r="D70" s="154"/>
      <c r="E70" s="151"/>
    </row>
    <row r="71" spans="1:5" ht="23.25">
      <c r="A71" s="93"/>
      <c r="B71" s="93"/>
      <c r="C71" s="154"/>
      <c r="D71" s="154"/>
      <c r="E71" s="151"/>
    </row>
    <row r="72" spans="1:5" ht="23.25">
      <c r="A72" s="93"/>
      <c r="B72" s="93"/>
      <c r="C72" s="154"/>
      <c r="D72" s="154"/>
      <c r="E72" s="151"/>
    </row>
    <row r="73" spans="1:5" ht="23.25">
      <c r="A73" s="93"/>
      <c r="B73" s="93"/>
      <c r="C73" s="154"/>
      <c r="D73" s="154"/>
      <c r="E73" s="151"/>
    </row>
    <row r="74" spans="1:5" ht="23.25">
      <c r="A74" s="93"/>
      <c r="B74" s="93"/>
      <c r="C74" s="154"/>
      <c r="D74" s="154"/>
      <c r="E74" s="151"/>
    </row>
    <row r="75" spans="1:5" ht="23.25">
      <c r="A75" s="93"/>
      <c r="B75" s="93"/>
      <c r="C75" s="154"/>
      <c r="D75" s="154"/>
      <c r="E75" s="151"/>
    </row>
    <row r="76" spans="1:5" ht="23.25">
      <c r="A76" s="93"/>
      <c r="B76" s="93"/>
      <c r="C76" s="154"/>
      <c r="D76" s="154"/>
      <c r="E76" s="151"/>
    </row>
    <row r="77" spans="1:5" ht="23.25">
      <c r="A77" s="93"/>
      <c r="B77" s="93"/>
      <c r="C77" s="154"/>
      <c r="D77" s="154"/>
      <c r="E77" s="151"/>
    </row>
    <row r="95" ht="23.25">
      <c r="B95" s="173" t="s">
        <v>84</v>
      </c>
    </row>
    <row r="101" ht="23.25">
      <c r="A101" s="173" t="s">
        <v>83</v>
      </c>
    </row>
  </sheetData>
  <sheetProtection/>
  <mergeCells count="3">
    <mergeCell ref="A3:E3"/>
    <mergeCell ref="A4:E4"/>
    <mergeCell ref="A5:E5"/>
  </mergeCells>
  <printOptions horizontalCentered="1"/>
  <pageMargins left="0.51" right="0.25" top="0.25" bottom="0.32" header="0.25" footer="0.25"/>
  <pageSetup horizontalDpi="600" verticalDpi="600" orientation="portrait" paperSize="9" scale="85" r:id="rId1"/>
  <headerFooter alignWithMargins="0">
    <oddFooter>&amp;RDate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4"/>
  <sheetViews>
    <sheetView showGridLines="0" defaultGridColor="0" zoomScalePageLayoutView="0" colorId="22" workbookViewId="0" topLeftCell="A1">
      <selection activeCell="C39" sqref="C39"/>
    </sheetView>
  </sheetViews>
  <sheetFormatPr defaultColWidth="9.140625" defaultRowHeight="23.25"/>
  <cols>
    <col min="1" max="1" width="9.140625" style="173" customWidth="1"/>
    <col min="2" max="2" width="63.8515625" style="173" customWidth="1"/>
    <col min="3" max="3" width="20.140625" style="174" customWidth="1"/>
    <col min="4" max="4" width="3.421875" style="174" customWidth="1"/>
    <col min="5" max="5" width="9.140625" style="145" customWidth="1"/>
    <col min="6" max="6" width="9.140625" style="97" customWidth="1"/>
    <col min="7" max="7" width="16.8515625" style="97" customWidth="1"/>
    <col min="8" max="16384" width="9.140625" style="97" customWidth="1"/>
  </cols>
  <sheetData>
    <row r="1" spans="1:6" ht="25.5" customHeight="1">
      <c r="A1" s="255" t="str">
        <f>+WBS1!B3</f>
        <v>บริษัท ตัวอย่าง จำกัด</v>
      </c>
      <c r="B1" s="255"/>
      <c r="C1" s="255"/>
      <c r="D1" s="214"/>
      <c r="E1" s="214"/>
      <c r="F1" s="147"/>
    </row>
    <row r="2" spans="1:6" ht="18.75" customHeight="1">
      <c r="A2" s="256" t="s">
        <v>71</v>
      </c>
      <c r="B2" s="256"/>
      <c r="C2" s="256"/>
      <c r="D2" s="215"/>
      <c r="E2" s="215"/>
      <c r="F2" s="147"/>
    </row>
    <row r="3" spans="1:6" ht="18.75" customHeight="1">
      <c r="A3" s="257">
        <f>+WBS1!C4</f>
        <v>2563</v>
      </c>
      <c r="B3" s="257"/>
      <c r="C3" s="257"/>
      <c r="D3" s="216"/>
      <c r="E3" s="216"/>
      <c r="F3" s="147"/>
    </row>
    <row r="4" spans="1:6" ht="9.75" customHeight="1">
      <c r="A4" s="148"/>
      <c r="B4" s="149"/>
      <c r="C4" s="150"/>
      <c r="D4" s="150"/>
      <c r="E4" s="151"/>
      <c r="F4" s="147"/>
    </row>
    <row r="5" spans="1:6" ht="23.25">
      <c r="A5" s="152" t="s">
        <v>72</v>
      </c>
      <c r="B5" s="153"/>
      <c r="C5" s="154"/>
      <c r="D5" s="154"/>
      <c r="E5" s="155" t="s">
        <v>87</v>
      </c>
      <c r="F5" s="147"/>
    </row>
    <row r="6" spans="1:6" ht="19.5" customHeight="1">
      <c r="A6" s="93"/>
      <c r="B6" s="156" t="s">
        <v>54</v>
      </c>
      <c r="C6" s="157">
        <f>+WPL!C23</f>
        <v>-16393982.63000001</v>
      </c>
      <c r="D6" s="158"/>
      <c r="E6" s="159" t="s">
        <v>114</v>
      </c>
      <c r="F6" s="147"/>
    </row>
    <row r="7" spans="1:6" ht="19.5" customHeight="1">
      <c r="A7" s="93"/>
      <c r="B7" s="156" t="s">
        <v>58</v>
      </c>
      <c r="C7" s="157">
        <f>-WBS1!E8</f>
        <v>4754582.54</v>
      </c>
      <c r="D7" s="158"/>
      <c r="E7" s="159">
        <v>2</v>
      </c>
      <c r="F7" s="147"/>
    </row>
    <row r="8" spans="1:6" ht="19.5" customHeight="1">
      <c r="A8" s="93"/>
      <c r="B8" s="156" t="s">
        <v>60</v>
      </c>
      <c r="C8" s="157">
        <f>-WBS1!E11</f>
        <v>1738413.250000001</v>
      </c>
      <c r="D8" s="158"/>
      <c r="E8" s="159">
        <v>4</v>
      </c>
      <c r="F8" s="147"/>
    </row>
    <row r="9" spans="1:6" ht="19.5" customHeight="1">
      <c r="A9" s="93"/>
      <c r="B9" s="156" t="s">
        <v>62</v>
      </c>
      <c r="C9" s="157">
        <f>+WBS1!E51</f>
        <v>-6152514.150000002</v>
      </c>
      <c r="D9" s="158"/>
      <c r="E9" s="159">
        <v>53</v>
      </c>
      <c r="F9" s="147"/>
    </row>
    <row r="10" spans="1:6" ht="19.5" customHeight="1">
      <c r="A10" s="93"/>
      <c r="B10" s="156" t="s">
        <v>10</v>
      </c>
      <c r="C10" s="157">
        <f>-WBS1!E15</f>
        <v>8780.44000000006</v>
      </c>
      <c r="D10" s="158"/>
      <c r="E10" s="159">
        <v>7</v>
      </c>
      <c r="F10" s="147"/>
    </row>
    <row r="11" spans="1:6" ht="19.5" customHeight="1">
      <c r="A11" s="93"/>
      <c r="B11" s="156" t="s">
        <v>30</v>
      </c>
      <c r="C11" s="157">
        <f>+WBS1!E54</f>
        <v>0</v>
      </c>
      <c r="D11" s="158"/>
      <c r="E11" s="159">
        <v>56</v>
      </c>
      <c r="F11" s="147"/>
    </row>
    <row r="12" spans="1:6" ht="19.5" customHeight="1">
      <c r="A12" s="93"/>
      <c r="B12" s="156" t="s">
        <v>35</v>
      </c>
      <c r="C12" s="157">
        <f>+WBS1!E66</f>
        <v>-572469.9500000002</v>
      </c>
      <c r="D12" s="158"/>
      <c r="E12" s="159">
        <v>63</v>
      </c>
      <c r="F12" s="147"/>
    </row>
    <row r="13" spans="1:6" ht="19.5" customHeight="1">
      <c r="A13" s="93"/>
      <c r="B13" s="156" t="s">
        <v>31</v>
      </c>
      <c r="C13" s="157">
        <f>+WBS1!E55</f>
        <v>0</v>
      </c>
      <c r="D13" s="158"/>
      <c r="E13" s="159">
        <v>57</v>
      </c>
      <c r="F13" s="147"/>
    </row>
    <row r="14" spans="1:6" ht="19.5" customHeight="1">
      <c r="A14" s="93"/>
      <c r="B14" s="156" t="s">
        <v>64</v>
      </c>
      <c r="C14" s="157">
        <f>+WBS1!C33</f>
        <v>17519353.78</v>
      </c>
      <c r="D14" s="158"/>
      <c r="E14" s="159">
        <v>18</v>
      </c>
      <c r="F14" s="147"/>
    </row>
    <row r="15" spans="1:6" ht="19.5" customHeight="1">
      <c r="A15" s="93"/>
      <c r="B15" s="156" t="str">
        <f>WKSHEET!B29</f>
        <v>ADM. EXP - AMORTIZ EXP.</v>
      </c>
      <c r="C15" s="157">
        <f>-WBS1!E41</f>
        <v>586697.6700000009</v>
      </c>
      <c r="D15" s="158"/>
      <c r="E15" s="159">
        <v>22.1</v>
      </c>
      <c r="F15" s="147"/>
    </row>
    <row r="16" spans="1:6" ht="19.5" customHeight="1">
      <c r="A16" s="93"/>
      <c r="B16" s="156" t="str">
        <f>WPL!B9</f>
        <v>GAIN FROM DISSOLUTION FIXED ASSETS</v>
      </c>
      <c r="C16" s="157">
        <f>-WPL!C9</f>
        <v>-49999</v>
      </c>
      <c r="D16" s="158"/>
      <c r="E16" s="159">
        <v>84</v>
      </c>
      <c r="F16" s="147"/>
    </row>
    <row r="17" spans="1:6" ht="19.5" customHeight="1">
      <c r="A17" s="93"/>
      <c r="B17" s="156" t="s">
        <v>68</v>
      </c>
      <c r="C17" s="160"/>
      <c r="D17" s="154"/>
      <c r="E17" s="159" t="s">
        <v>91</v>
      </c>
      <c r="F17" s="147"/>
    </row>
    <row r="18" spans="1:7" ht="19.5" customHeight="1">
      <c r="A18" s="93"/>
      <c r="B18" s="153"/>
      <c r="C18" s="160">
        <f>SUM(C6:C17)</f>
        <v>1438861.9499999871</v>
      </c>
      <c r="D18" s="154"/>
      <c r="E18" s="159"/>
      <c r="F18" s="147"/>
      <c r="G18" s="187">
        <f>+C18-'CASHFLOW-DR'!C15</f>
        <v>-9.778887033462524E-09</v>
      </c>
    </row>
    <row r="19" spans="1:6" ht="19.5" customHeight="1">
      <c r="A19" s="93"/>
      <c r="B19" s="153"/>
      <c r="C19" s="153"/>
      <c r="D19" s="153"/>
      <c r="E19" s="159"/>
      <c r="F19" s="147"/>
    </row>
    <row r="20" spans="1:6" ht="19.5" customHeight="1">
      <c r="A20" s="152" t="s">
        <v>73</v>
      </c>
      <c r="B20" s="153"/>
      <c r="C20" s="154"/>
      <c r="D20" s="154"/>
      <c r="E20" s="159"/>
      <c r="F20" s="147"/>
    </row>
    <row r="21" spans="1:6" ht="19.5" customHeight="1">
      <c r="A21" s="93"/>
      <c r="B21" s="156" t="s">
        <v>74</v>
      </c>
      <c r="C21" s="160">
        <f>+WKSHEET!C41</f>
        <v>50000</v>
      </c>
      <c r="D21" s="154"/>
      <c r="E21" s="161" t="s">
        <v>102</v>
      </c>
      <c r="F21" s="147"/>
    </row>
    <row r="22" spans="1:6" ht="19.5" customHeight="1">
      <c r="A22" s="93"/>
      <c r="B22" s="156" t="s">
        <v>75</v>
      </c>
      <c r="C22" s="160">
        <f>-WBS1!C28</f>
        <v>-2463864.32</v>
      </c>
      <c r="D22" s="154"/>
      <c r="E22" s="145">
        <v>16</v>
      </c>
      <c r="F22" s="147"/>
    </row>
    <row r="23" spans="1:6" ht="19.5" customHeight="1">
      <c r="A23" s="93"/>
      <c r="B23" s="162" t="str">
        <f>+WBS1!A22</f>
        <v>INVESTMENT</v>
      </c>
      <c r="C23" s="160">
        <f>-WBS1!E25</f>
        <v>0</v>
      </c>
      <c r="D23" s="154"/>
      <c r="E23" s="159" t="s">
        <v>95</v>
      </c>
      <c r="F23" s="147"/>
    </row>
    <row r="24" spans="1:6" ht="19.5" customHeight="1">
      <c r="A24" s="93"/>
      <c r="B24" s="162" t="str">
        <f>+WBS1!A38</f>
        <v>OTHER ASSETS</v>
      </c>
      <c r="C24" s="160">
        <f>-WBS1!E40</f>
        <v>-48651.189999999944</v>
      </c>
      <c r="D24" s="154"/>
      <c r="E24" s="159" t="s">
        <v>96</v>
      </c>
      <c r="F24" s="147"/>
    </row>
    <row r="25" spans="1:6" ht="19.5" customHeight="1">
      <c r="A25" s="93"/>
      <c r="B25" s="162" t="str">
        <f>+WBS1!A18</f>
        <v>ADVANCE TO STAFF</v>
      </c>
      <c r="C25" s="160">
        <f>-WBS1!E18</f>
        <v>0</v>
      </c>
      <c r="D25" s="154"/>
      <c r="E25" s="159">
        <v>8</v>
      </c>
      <c r="F25" s="147"/>
    </row>
    <row r="26" spans="1:6" ht="19.5" customHeight="1">
      <c r="A26" s="93"/>
      <c r="B26" s="162" t="str">
        <f>+WBS1!A19</f>
        <v>LOAN TO DIRECTOR</v>
      </c>
      <c r="C26" s="160">
        <f>-WBS1!E19</f>
        <v>-6500000</v>
      </c>
      <c r="D26" s="154"/>
      <c r="E26" s="159">
        <v>9</v>
      </c>
      <c r="F26" s="147"/>
    </row>
    <row r="27" spans="1:6" ht="19.5" customHeight="1">
      <c r="A27" s="93"/>
      <c r="B27" s="162" t="str">
        <f>+WBS1!A20</f>
        <v>ADVANCE TO DEPOSIT</v>
      </c>
      <c r="C27" s="160">
        <f>-WBS1!E20</f>
        <v>0</v>
      </c>
      <c r="D27" s="154"/>
      <c r="E27" s="159">
        <v>10</v>
      </c>
      <c r="F27" s="147"/>
    </row>
    <row r="28" spans="1:6" ht="19.5" customHeight="1">
      <c r="A28" s="93"/>
      <c r="B28" s="153"/>
      <c r="C28" s="160">
        <f>SUM(C21:C27)</f>
        <v>-8962515.51</v>
      </c>
      <c r="D28" s="154"/>
      <c r="E28" s="159"/>
      <c r="F28" s="147"/>
    </row>
    <row r="29" spans="1:6" ht="19.5" customHeight="1">
      <c r="A29" s="152" t="s">
        <v>76</v>
      </c>
      <c r="B29" s="153"/>
      <c r="C29" s="154"/>
      <c r="D29" s="154"/>
      <c r="E29" s="159"/>
      <c r="F29" s="147"/>
    </row>
    <row r="30" spans="1:6" ht="19.5" customHeight="1">
      <c r="A30" s="152"/>
      <c r="B30" s="156" t="str">
        <f>+WBS1!A49</f>
        <v>BANK OVER DRAFT</v>
      </c>
      <c r="C30" s="160">
        <f>WBS1!E49</f>
        <v>-8953277.21</v>
      </c>
      <c r="D30" s="154"/>
      <c r="E30" s="159">
        <v>51</v>
      </c>
      <c r="F30" s="147"/>
    </row>
    <row r="31" spans="1:6" ht="19.5" customHeight="1">
      <c r="A31" s="152"/>
      <c r="B31" s="156" t="str">
        <f>+WBS1!A50</f>
        <v>NOTE PAYABLE TO FINANCE COMPANIES</v>
      </c>
      <c r="C31" s="160">
        <f>+WBS1!E50</f>
        <v>0</v>
      </c>
      <c r="D31" s="154"/>
      <c r="E31" s="159">
        <v>52</v>
      </c>
      <c r="F31" s="147"/>
    </row>
    <row r="32" spans="1:6" ht="19.5" customHeight="1">
      <c r="A32" s="93"/>
      <c r="B32" s="156" t="str">
        <f>+WBS1!A60</f>
        <v>SHORT TERN - LOAN</v>
      </c>
      <c r="C32" s="160">
        <f>WBS1!E60</f>
        <v>4788000</v>
      </c>
      <c r="D32" s="154"/>
      <c r="E32" s="159">
        <v>60</v>
      </c>
      <c r="F32" s="147"/>
    </row>
    <row r="33" spans="1:6" ht="19.5" customHeight="1">
      <c r="A33" s="93"/>
      <c r="B33" s="156" t="str">
        <f>+WBS1!A64</f>
        <v>LIABILITIES UNDER FINANCE LEASES </v>
      </c>
      <c r="C33" s="160">
        <f>+WBS1!E64</f>
        <v>-3020600.9400000004</v>
      </c>
      <c r="D33" s="154"/>
      <c r="E33" s="159">
        <v>62</v>
      </c>
      <c r="F33" s="147"/>
    </row>
    <row r="34" spans="1:6" ht="19.5" customHeight="1">
      <c r="A34" s="93"/>
      <c r="B34" s="156" t="str">
        <f>+WBS1!A56</f>
        <v>ADVANCE FROM RELATED COMPANY</v>
      </c>
      <c r="C34" s="163">
        <f>+WBS1!E56</f>
        <v>0</v>
      </c>
      <c r="D34" s="164"/>
      <c r="E34" s="159">
        <v>58</v>
      </c>
      <c r="F34" s="147"/>
    </row>
    <row r="35" spans="1:6" ht="19.5" customHeight="1">
      <c r="A35" s="93"/>
      <c r="B35" s="156" t="str">
        <f>+WBS1!A57</f>
        <v>ADVANCE FROM PARENT COMPANY</v>
      </c>
      <c r="C35" s="163">
        <f>+WBS1!E57</f>
        <v>0</v>
      </c>
      <c r="D35" s="164"/>
      <c r="E35" s="159">
        <v>59</v>
      </c>
      <c r="F35" s="147"/>
    </row>
    <row r="36" spans="1:6" ht="19.5" customHeight="1">
      <c r="A36" s="93"/>
      <c r="B36" s="156" t="str">
        <f>+WBS1!A62</f>
        <v>LONG TERM</v>
      </c>
      <c r="C36" s="160">
        <f>WBS1!E62</f>
        <v>14295977.190000001</v>
      </c>
      <c r="D36" s="154"/>
      <c r="E36" s="159">
        <v>61</v>
      </c>
      <c r="F36" s="147"/>
    </row>
    <row r="37" spans="1:6" ht="19.5" customHeight="1">
      <c r="A37" s="93"/>
      <c r="B37" s="156" t="str">
        <f>+WPL!B12</f>
        <v>GAIN ON RESTRUCTURING DEBT</v>
      </c>
      <c r="C37" s="157">
        <f>+WPL!C12</f>
        <v>0</v>
      </c>
      <c r="D37" s="158"/>
      <c r="E37" s="159">
        <v>87</v>
      </c>
      <c r="F37" s="147"/>
    </row>
    <row r="38" spans="1:6" ht="19.5" customHeight="1">
      <c r="A38" s="93"/>
      <c r="B38" s="156" t="str">
        <f>+WBS1!A71</f>
        <v>CAPITAL</v>
      </c>
      <c r="C38" s="160">
        <f>-WBS1!E71</f>
        <v>0</v>
      </c>
      <c r="D38" s="154"/>
      <c r="E38" s="159">
        <v>64</v>
      </c>
      <c r="F38" s="147"/>
    </row>
    <row r="39" spans="1:6" ht="19.5" customHeight="1">
      <c r="A39" s="93"/>
      <c r="B39" s="156" t="s">
        <v>118</v>
      </c>
      <c r="C39" s="160">
        <f>-WKSHEET!C47</f>
        <v>0</v>
      </c>
      <c r="D39" s="154"/>
      <c r="E39" s="159" t="s">
        <v>159</v>
      </c>
      <c r="F39" s="147"/>
    </row>
    <row r="40" spans="1:6" ht="19.5" customHeight="1">
      <c r="A40" s="93"/>
      <c r="B40" s="153"/>
      <c r="C40" s="160">
        <f>SUM(C30:C39)</f>
        <v>7110099.04</v>
      </c>
      <c r="D40" s="154"/>
      <c r="E40" s="159"/>
      <c r="F40" s="147"/>
    </row>
    <row r="41" spans="1:6" ht="19.5" customHeight="1">
      <c r="A41" s="93"/>
      <c r="B41" s="153"/>
      <c r="C41" s="154"/>
      <c r="D41" s="154"/>
      <c r="E41" s="159"/>
      <c r="F41" s="147"/>
    </row>
    <row r="42" spans="1:6" ht="19.5" customHeight="1">
      <c r="A42" s="165" t="s">
        <v>77</v>
      </c>
      <c r="B42" s="153"/>
      <c r="C42" s="160">
        <f>+C18+C28+C40</f>
        <v>-413554.5200000126</v>
      </c>
      <c r="D42" s="154"/>
      <c r="E42" s="159"/>
      <c r="F42" s="147"/>
    </row>
    <row r="43" spans="1:6" ht="19.5" customHeight="1">
      <c r="A43" s="165"/>
      <c r="B43" s="153"/>
      <c r="C43" s="154"/>
      <c r="D43" s="154"/>
      <c r="E43" s="159"/>
      <c r="F43" s="147"/>
    </row>
    <row r="44" spans="1:6" ht="19.5" customHeight="1">
      <c r="A44" s="166" t="s">
        <v>78</v>
      </c>
      <c r="B44" s="153"/>
      <c r="C44" s="160">
        <f>+WBS1!D6</f>
        <v>1379845.46</v>
      </c>
      <c r="D44" s="154"/>
      <c r="E44" s="159"/>
      <c r="F44" s="147"/>
    </row>
    <row r="45" spans="1:6" ht="19.5" customHeight="1">
      <c r="A45" s="166"/>
      <c r="B45" s="153"/>
      <c r="C45" s="154"/>
      <c r="D45" s="154"/>
      <c r="E45" s="159"/>
      <c r="F45" s="147"/>
    </row>
    <row r="46" spans="1:6" ht="19.5" customHeight="1">
      <c r="A46" s="166" t="s">
        <v>79</v>
      </c>
      <c r="B46" s="153"/>
      <c r="C46" s="160">
        <f>+C44+C42</f>
        <v>966290.9399999874</v>
      </c>
      <c r="D46" s="154"/>
      <c r="E46" s="159"/>
      <c r="F46" s="147"/>
    </row>
    <row r="47" spans="1:7" ht="19.5" customHeight="1">
      <c r="A47" s="167" t="str">
        <f>IF(C47&lt;&gt;0,"DIFFERENCE","")</f>
        <v>DIFFERENCE</v>
      </c>
      <c r="B47" s="153"/>
      <c r="C47" s="168">
        <f>+WBS1!C6-'CASHFLOW-IR'!C46</f>
        <v>1.257285475730896E-08</v>
      </c>
      <c r="D47" s="169"/>
      <c r="E47" s="159"/>
      <c r="F47" s="147"/>
      <c r="G47" s="170"/>
    </row>
    <row r="48" spans="1:6" ht="19.5" customHeight="1">
      <c r="A48" s="93"/>
      <c r="B48" s="153"/>
      <c r="C48" s="154"/>
      <c r="D48" s="154"/>
      <c r="E48" s="159"/>
      <c r="F48" s="147"/>
    </row>
    <row r="49" spans="1:6" ht="19.5" customHeight="1">
      <c r="A49" s="93"/>
      <c r="B49" s="153"/>
      <c r="C49" s="154"/>
      <c r="D49" s="154"/>
      <c r="E49" s="159"/>
      <c r="F49" s="147"/>
    </row>
    <row r="50" spans="1:6" ht="19.5" customHeight="1">
      <c r="A50" s="93"/>
      <c r="B50" s="153"/>
      <c r="C50" s="154"/>
      <c r="D50" s="154"/>
      <c r="E50" s="159"/>
      <c r="F50" s="147"/>
    </row>
    <row r="51" spans="1:6" ht="19.5" customHeight="1">
      <c r="A51" s="154"/>
      <c r="B51" s="154"/>
      <c r="C51" s="154"/>
      <c r="D51" s="154"/>
      <c r="E51" s="159"/>
      <c r="F51" s="147"/>
    </row>
    <row r="52" spans="1:6" ht="19.5" customHeight="1">
      <c r="A52" s="93"/>
      <c r="B52" s="93"/>
      <c r="C52" s="154"/>
      <c r="D52" s="154"/>
      <c r="E52" s="159"/>
      <c r="F52" s="147"/>
    </row>
    <row r="53" spans="1:5" ht="19.5" customHeight="1">
      <c r="A53" s="93"/>
      <c r="B53" s="93"/>
      <c r="C53" s="154"/>
      <c r="D53" s="154"/>
      <c r="E53" s="151"/>
    </row>
    <row r="54" spans="1:5" ht="19.5" customHeight="1">
      <c r="A54" s="93"/>
      <c r="B54" s="93"/>
      <c r="C54" s="154"/>
      <c r="D54" s="154"/>
      <c r="E54" s="151"/>
    </row>
    <row r="55" spans="1:5" ht="19.5" customHeight="1">
      <c r="A55" s="93"/>
      <c r="B55" s="93"/>
      <c r="C55" s="154"/>
      <c r="D55" s="154"/>
      <c r="E55" s="151"/>
    </row>
    <row r="56" spans="1:5" ht="19.5" customHeight="1">
      <c r="A56" s="93"/>
      <c r="B56" s="93"/>
      <c r="C56" s="154"/>
      <c r="D56" s="154"/>
      <c r="E56" s="151"/>
    </row>
    <row r="57" spans="1:5" ht="19.5" customHeight="1">
      <c r="A57" s="93"/>
      <c r="B57" s="93"/>
      <c r="C57" s="154"/>
      <c r="D57" s="154"/>
      <c r="E57" s="151"/>
    </row>
    <row r="58" spans="1:5" ht="19.5" customHeight="1">
      <c r="A58" s="93"/>
      <c r="B58" s="93"/>
      <c r="C58" s="154"/>
      <c r="D58" s="154"/>
      <c r="E58" s="151"/>
    </row>
    <row r="59" spans="1:5" ht="19.5" customHeight="1">
      <c r="A59" s="171"/>
      <c r="B59" s="171"/>
      <c r="C59" s="172"/>
      <c r="D59" s="172"/>
      <c r="E59" s="151"/>
    </row>
    <row r="60" spans="1:5" ht="19.5" customHeight="1">
      <c r="A60" s="171"/>
      <c r="B60" s="171"/>
      <c r="C60" s="172"/>
      <c r="D60" s="172"/>
      <c r="E60" s="151"/>
    </row>
    <row r="61" spans="1:5" ht="19.5" customHeight="1">
      <c r="A61" s="171"/>
      <c r="B61" s="171"/>
      <c r="C61" s="172"/>
      <c r="D61" s="172"/>
      <c r="E61" s="151"/>
    </row>
    <row r="62" spans="1:5" ht="19.5" customHeight="1">
      <c r="A62" s="171"/>
      <c r="B62" s="171"/>
      <c r="C62" s="172"/>
      <c r="D62" s="172"/>
      <c r="E62" s="151"/>
    </row>
    <row r="63" spans="1:5" ht="19.5" customHeight="1">
      <c r="A63" s="171"/>
      <c r="B63" s="171"/>
      <c r="C63" s="172"/>
      <c r="D63" s="172"/>
      <c r="E63" s="151"/>
    </row>
    <row r="64" spans="1:5" ht="19.5" customHeight="1">
      <c r="A64" s="93"/>
      <c r="B64" s="93"/>
      <c r="C64" s="154"/>
      <c r="D64" s="154"/>
      <c r="E64" s="151"/>
    </row>
    <row r="65" spans="1:5" ht="19.5" customHeight="1">
      <c r="A65" s="93"/>
      <c r="B65" s="93"/>
      <c r="C65" s="154"/>
      <c r="D65" s="154"/>
      <c r="E65" s="151"/>
    </row>
    <row r="66" spans="1:5" ht="19.5" customHeight="1">
      <c r="A66" s="93"/>
      <c r="B66" s="93"/>
      <c r="C66" s="154"/>
      <c r="D66" s="154"/>
      <c r="E66" s="151"/>
    </row>
    <row r="67" spans="1:5" ht="19.5" customHeight="1">
      <c r="A67" s="93"/>
      <c r="B67" s="93"/>
      <c r="C67" s="154"/>
      <c r="D67" s="154"/>
      <c r="E67" s="151"/>
    </row>
    <row r="68" spans="1:5" ht="19.5" customHeight="1">
      <c r="A68" s="93"/>
      <c r="B68" s="93"/>
      <c r="C68" s="154"/>
      <c r="D68" s="154"/>
      <c r="E68" s="151"/>
    </row>
    <row r="69" spans="1:5" ht="19.5" customHeight="1">
      <c r="A69" s="93"/>
      <c r="B69" s="93"/>
      <c r="C69" s="154"/>
      <c r="D69" s="154"/>
      <c r="E69" s="151"/>
    </row>
    <row r="70" spans="1:5" ht="19.5" customHeight="1">
      <c r="A70" s="93"/>
      <c r="B70" s="93"/>
      <c r="C70" s="154"/>
      <c r="D70" s="154"/>
      <c r="E70" s="151"/>
    </row>
    <row r="71" spans="1:5" ht="19.5" customHeight="1">
      <c r="A71" s="93"/>
      <c r="B71" s="93"/>
      <c r="C71" s="154"/>
      <c r="D71" s="154"/>
      <c r="E71" s="151"/>
    </row>
    <row r="72" spans="1:5" ht="19.5" customHeight="1">
      <c r="A72" s="93"/>
      <c r="B72" s="93"/>
      <c r="C72" s="154"/>
      <c r="D72" s="154"/>
      <c r="E72" s="151"/>
    </row>
    <row r="73" spans="1:5" ht="19.5" customHeight="1">
      <c r="A73" s="93"/>
      <c r="B73" s="93"/>
      <c r="C73" s="154"/>
      <c r="D73" s="154"/>
      <c r="E73" s="151"/>
    </row>
    <row r="74" spans="1:5" ht="19.5" customHeight="1">
      <c r="A74" s="93"/>
      <c r="B74" s="93"/>
      <c r="C74" s="154"/>
      <c r="D74" s="154"/>
      <c r="E74" s="151"/>
    </row>
    <row r="75" spans="1:5" ht="19.5" customHeight="1">
      <c r="A75" s="93"/>
      <c r="B75" s="93"/>
      <c r="C75" s="154"/>
      <c r="D75" s="154"/>
      <c r="E75" s="151"/>
    </row>
    <row r="76" spans="1:5" ht="19.5" customHeight="1">
      <c r="A76" s="93"/>
      <c r="B76" s="93"/>
      <c r="C76" s="154"/>
      <c r="D76" s="154"/>
      <c r="E76" s="151"/>
    </row>
    <row r="77" spans="1:5" ht="19.5" customHeight="1">
      <c r="A77" s="93"/>
      <c r="B77" s="93"/>
      <c r="C77" s="154"/>
      <c r="D77" s="154"/>
      <c r="E77" s="151"/>
    </row>
    <row r="78" spans="1:5" ht="19.5" customHeight="1">
      <c r="A78" s="93"/>
      <c r="B78" s="93"/>
      <c r="C78" s="154"/>
      <c r="D78" s="154"/>
      <c r="E78" s="151"/>
    </row>
    <row r="79" spans="1:5" ht="19.5" customHeight="1">
      <c r="A79" s="93"/>
      <c r="B79" s="93"/>
      <c r="C79" s="154"/>
      <c r="D79" s="154"/>
      <c r="E79" s="151"/>
    </row>
    <row r="80" spans="1:5" ht="19.5" customHeight="1">
      <c r="A80" s="93"/>
      <c r="B80" s="93"/>
      <c r="C80" s="154"/>
      <c r="D80" s="154"/>
      <c r="E80" s="151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98" ht="23.25">
      <c r="B98" s="173" t="s">
        <v>84</v>
      </c>
    </row>
    <row r="104" ht="23.25">
      <c r="A104" s="173" t="s">
        <v>83</v>
      </c>
    </row>
  </sheetData>
  <sheetProtection/>
  <mergeCells count="3">
    <mergeCell ref="A1:C1"/>
    <mergeCell ref="A2:C2"/>
    <mergeCell ref="A3:C3"/>
  </mergeCells>
  <printOptions horizontalCentered="1"/>
  <pageMargins left="0.51" right="0.25" top="0.25" bottom="0.32" header="0.25" footer="0.25"/>
  <pageSetup horizontalDpi="300" verticalDpi="300" orientation="portrait" paperSize="9" scale="85" r:id="rId1"/>
  <headerFooter alignWithMargins="0">
    <oddFooter>&amp;RDate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40">
      <selection activeCell="L22" sqref="L22"/>
    </sheetView>
  </sheetViews>
  <sheetFormatPr defaultColWidth="18.7109375" defaultRowHeight="23.25"/>
  <cols>
    <col min="1" max="1" width="4.421875" style="238" customWidth="1"/>
    <col min="2" max="2" width="3.28125" style="238" customWidth="1"/>
    <col min="3" max="3" width="4.00390625" style="238" customWidth="1"/>
    <col min="4" max="4" width="26.57421875" style="238" customWidth="1"/>
    <col min="5" max="5" width="18.57421875" style="238" customWidth="1"/>
    <col min="6" max="6" width="0.5625" style="238" customWidth="1"/>
    <col min="7" max="7" width="18.57421875" style="238" customWidth="1"/>
    <col min="8" max="8" width="0.5625" style="238" customWidth="1"/>
    <col min="9" max="9" width="18.140625" style="238" customWidth="1"/>
    <col min="10" max="10" width="0.5625" style="238" customWidth="1"/>
    <col min="11" max="11" width="18.140625" style="238" customWidth="1"/>
    <col min="12" max="12" width="12.8515625" style="238" bestFit="1" customWidth="1"/>
    <col min="13" max="15" width="14.00390625" style="238" bestFit="1" customWidth="1"/>
    <col min="16" max="251" width="9.00390625" style="238" customWidth="1"/>
    <col min="252" max="252" width="4.421875" style="238" customWidth="1"/>
    <col min="253" max="253" width="3.28125" style="238" customWidth="1"/>
    <col min="254" max="254" width="4.00390625" style="238" customWidth="1"/>
    <col min="255" max="255" width="25.28125" style="238" customWidth="1"/>
    <col min="256" max="16384" width="18.7109375" style="238" customWidth="1"/>
  </cols>
  <sheetData>
    <row r="1" spans="1:256" s="191" customFormat="1" ht="21">
      <c r="A1" s="231"/>
      <c r="B1" s="259" t="str">
        <f>+WBS1!B3</f>
        <v>บริษัท ตัวอย่าง จำกัด</v>
      </c>
      <c r="C1" s="259"/>
      <c r="D1" s="259"/>
      <c r="E1" s="259"/>
      <c r="F1" s="259"/>
      <c r="G1" s="259"/>
      <c r="H1" s="259"/>
      <c r="I1" s="259"/>
      <c r="J1" s="259"/>
      <c r="K1" s="259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  <c r="IV1" s="231"/>
    </row>
    <row r="2" spans="1:256" s="191" customFormat="1" ht="21">
      <c r="A2" s="231"/>
      <c r="B2" s="259" t="s">
        <v>119</v>
      </c>
      <c r="C2" s="259"/>
      <c r="D2" s="259"/>
      <c r="E2" s="259"/>
      <c r="F2" s="259"/>
      <c r="G2" s="259"/>
      <c r="H2" s="259"/>
      <c r="I2" s="259"/>
      <c r="J2" s="259"/>
      <c r="K2" s="259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  <c r="IV2" s="231"/>
    </row>
    <row r="3" spans="1:256" s="191" customFormat="1" ht="21">
      <c r="A3" s="231"/>
      <c r="B3" s="259" t="str">
        <f>+'[1]หน้า 2563'!B9</f>
        <v>สำหรับปีสิ้นสุดวันที่ 31 ธันวาคม 2563</v>
      </c>
      <c r="C3" s="259"/>
      <c r="D3" s="259"/>
      <c r="E3" s="259"/>
      <c r="F3" s="259"/>
      <c r="G3" s="259"/>
      <c r="H3" s="259"/>
      <c r="I3" s="259"/>
      <c r="J3" s="259"/>
      <c r="K3" s="259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  <c r="IV3" s="231"/>
    </row>
    <row r="4" spans="1:256" s="191" customFormat="1" ht="21">
      <c r="A4" s="231"/>
      <c r="B4" s="232"/>
      <c r="C4" s="217"/>
      <c r="D4" s="217"/>
      <c r="E4" s="217"/>
      <c r="F4" s="217"/>
      <c r="G4" s="217"/>
      <c r="H4" s="217"/>
      <c r="I4" s="217"/>
      <c r="J4" s="217"/>
      <c r="K4" s="233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  <c r="IV4" s="231"/>
    </row>
    <row r="5" spans="1:256" s="191" customFormat="1" ht="21">
      <c r="A5" s="231"/>
      <c r="B5" s="231"/>
      <c r="C5" s="231"/>
      <c r="D5" s="231"/>
      <c r="E5" s="231"/>
      <c r="F5" s="231"/>
      <c r="G5" s="217"/>
      <c r="H5" s="234"/>
      <c r="I5" s="235"/>
      <c r="J5" s="231"/>
      <c r="K5" s="236" t="s">
        <v>120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  <c r="IV5" s="231"/>
    </row>
    <row r="6" spans="1:256" s="191" customFormat="1" ht="21">
      <c r="A6" s="231"/>
      <c r="B6" s="231"/>
      <c r="C6" s="231"/>
      <c r="D6" s="231"/>
      <c r="E6" s="231"/>
      <c r="F6" s="231"/>
      <c r="G6" s="217"/>
      <c r="H6" s="217"/>
      <c r="I6" s="247">
        <v>2563</v>
      </c>
      <c r="J6" s="231"/>
      <c r="K6" s="247">
        <f>+I6-1</f>
        <v>2562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  <c r="IV6" s="231"/>
    </row>
    <row r="7" spans="1:256" s="191" customFormat="1" ht="21">
      <c r="A7" s="231"/>
      <c r="B7" s="224" t="s">
        <v>121</v>
      </c>
      <c r="C7" s="228"/>
      <c r="D7" s="228"/>
      <c r="E7" s="228"/>
      <c r="F7" s="234"/>
      <c r="G7" s="217"/>
      <c r="H7" s="234"/>
      <c r="I7" s="241"/>
      <c r="J7" s="234"/>
      <c r="K7" s="240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  <c r="IV7" s="231"/>
    </row>
    <row r="8" spans="2:11" ht="21">
      <c r="B8" s="228"/>
      <c r="C8" s="224" t="s">
        <v>122</v>
      </c>
      <c r="D8" s="228"/>
      <c r="E8" s="228"/>
      <c r="G8" s="218"/>
      <c r="H8" s="218"/>
      <c r="I8" s="193">
        <f>+'[1]งบการเงินปี 2563'!I99</f>
        <v>-14514428.359999985</v>
      </c>
      <c r="J8" s="193"/>
      <c r="K8" s="193">
        <v>-2418747.8100000024</v>
      </c>
    </row>
    <row r="9" spans="2:11" ht="21">
      <c r="B9" s="228"/>
      <c r="C9" s="223" t="s">
        <v>123</v>
      </c>
      <c r="D9" s="228"/>
      <c r="E9" s="228"/>
      <c r="F9" s="218"/>
      <c r="G9" s="218"/>
      <c r="H9" s="239"/>
      <c r="I9" s="194"/>
      <c r="J9" s="193"/>
      <c r="K9" s="194"/>
    </row>
    <row r="10" spans="2:15" ht="21">
      <c r="B10" s="228"/>
      <c r="C10" s="228"/>
      <c r="D10" s="227" t="s">
        <v>124</v>
      </c>
      <c r="E10" s="228"/>
      <c r="F10" s="242"/>
      <c r="G10" s="218"/>
      <c r="H10" s="239"/>
      <c r="I10" s="194">
        <f>+'[1]หมายเหตุ 2563'!K188</f>
        <v>17519353.78</v>
      </c>
      <c r="J10" s="193"/>
      <c r="K10" s="194">
        <v>19090184.08</v>
      </c>
      <c r="M10" s="195"/>
      <c r="N10" s="195"/>
      <c r="O10" s="195"/>
    </row>
    <row r="11" spans="2:15" ht="21">
      <c r="B11" s="229"/>
      <c r="C11" s="229"/>
      <c r="D11" s="229" t="s">
        <v>165</v>
      </c>
      <c r="E11" s="229"/>
      <c r="F11" s="218"/>
      <c r="G11" s="218"/>
      <c r="H11" s="239"/>
      <c r="I11" s="194">
        <v>586697.67</v>
      </c>
      <c r="J11" s="193"/>
      <c r="K11" s="194">
        <v>-1646968.24</v>
      </c>
      <c r="O11" s="248"/>
    </row>
    <row r="12" spans="2:13" ht="21">
      <c r="B12" s="229"/>
      <c r="C12" s="229"/>
      <c r="D12" s="227" t="s">
        <v>125</v>
      </c>
      <c r="E12" s="229"/>
      <c r="F12" s="218"/>
      <c r="G12" s="218"/>
      <c r="H12" s="239"/>
      <c r="I12" s="196">
        <v>731470.5500000003</v>
      </c>
      <c r="J12" s="193"/>
      <c r="K12" s="196">
        <v>3529717.39</v>
      </c>
      <c r="M12" s="201"/>
    </row>
    <row r="13" spans="2:11" ht="21">
      <c r="B13" s="229"/>
      <c r="C13" s="229"/>
      <c r="D13" s="227" t="s">
        <v>126</v>
      </c>
      <c r="E13" s="229"/>
      <c r="F13" s="218"/>
      <c r="G13" s="218"/>
      <c r="H13" s="239"/>
      <c r="I13" s="196">
        <f>-'[1]หมายเหตุ 2563'!I332</f>
        <v>-49999</v>
      </c>
      <c r="J13" s="193"/>
      <c r="K13" s="196">
        <v>-189304.73</v>
      </c>
    </row>
    <row r="14" spans="2:11" ht="21">
      <c r="B14" s="229"/>
      <c r="C14" s="229"/>
      <c r="D14" s="249" t="s">
        <v>172</v>
      </c>
      <c r="E14" s="229"/>
      <c r="F14" s="218"/>
      <c r="G14" s="218"/>
      <c r="H14" s="239"/>
      <c r="I14" s="196">
        <v>0</v>
      </c>
      <c r="J14" s="193"/>
      <c r="K14" s="196">
        <v>2551.27</v>
      </c>
    </row>
    <row r="15" spans="2:11" ht="21">
      <c r="B15" s="229"/>
      <c r="C15" s="229"/>
      <c r="D15" s="229" t="s">
        <v>127</v>
      </c>
      <c r="E15" s="229"/>
      <c r="F15" s="218"/>
      <c r="G15" s="218"/>
      <c r="H15" s="239"/>
      <c r="I15" s="194">
        <f>+'[1]งบการเงินปี 2563'!I100</f>
        <v>-1879554.27</v>
      </c>
      <c r="J15" s="193"/>
      <c r="K15" s="194">
        <v>-2231439.82</v>
      </c>
    </row>
    <row r="16" spans="1:256" s="191" customFormat="1" ht="21">
      <c r="A16" s="238"/>
      <c r="B16" s="229"/>
      <c r="C16" s="229"/>
      <c r="D16" s="230" t="s">
        <v>135</v>
      </c>
      <c r="E16" s="238"/>
      <c r="F16" s="231"/>
      <c r="G16" s="234"/>
      <c r="H16" s="246"/>
      <c r="I16" s="197">
        <v>0</v>
      </c>
      <c r="J16" s="194"/>
      <c r="K16" s="197">
        <v>-271803.9</v>
      </c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  <c r="IM16" s="238"/>
      <c r="IN16" s="238"/>
      <c r="IO16" s="238"/>
      <c r="IP16" s="238"/>
      <c r="IQ16" s="238"/>
      <c r="IR16" s="238"/>
      <c r="IS16" s="238"/>
      <c r="IT16" s="238"/>
      <c r="IU16" s="238"/>
      <c r="IV16" s="238"/>
    </row>
    <row r="17" spans="1:256" ht="21">
      <c r="A17" s="231"/>
      <c r="B17" s="225"/>
      <c r="C17" s="225" t="s">
        <v>166</v>
      </c>
      <c r="D17" s="225"/>
      <c r="E17" s="225"/>
      <c r="F17" s="231"/>
      <c r="G17" s="217"/>
      <c r="H17" s="241"/>
      <c r="I17" s="226">
        <f>SUM(I8:I16)</f>
        <v>2393540.3700000173</v>
      </c>
      <c r="J17" s="199"/>
      <c r="K17" s="226">
        <f>SUM(K8:K16)</f>
        <v>15864188.239999993</v>
      </c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  <c r="IV17" s="231"/>
    </row>
    <row r="18" spans="2:11" ht="21">
      <c r="B18" s="229"/>
      <c r="C18" s="225" t="s">
        <v>128</v>
      </c>
      <c r="D18" s="229"/>
      <c r="E18" s="229"/>
      <c r="G18" s="218"/>
      <c r="H18" s="218"/>
      <c r="I18" s="194"/>
      <c r="J18" s="193"/>
      <c r="K18" s="193"/>
    </row>
    <row r="19" spans="2:11" ht="21">
      <c r="B19" s="229"/>
      <c r="C19" s="229"/>
      <c r="D19" s="227" t="s">
        <v>129</v>
      </c>
      <c r="E19" s="229"/>
      <c r="G19" s="218"/>
      <c r="H19" s="218"/>
      <c r="I19" s="194">
        <v>4754582.54</v>
      </c>
      <c r="J19" s="193"/>
      <c r="K19" s="193">
        <v>-2188324.82</v>
      </c>
    </row>
    <row r="20" spans="2:11" ht="21">
      <c r="B20" s="229"/>
      <c r="C20" s="229"/>
      <c r="D20" s="227" t="s">
        <v>130</v>
      </c>
      <c r="E20" s="229"/>
      <c r="G20" s="218"/>
      <c r="H20" s="218"/>
      <c r="I20" s="201">
        <v>1738413.25</v>
      </c>
      <c r="J20" s="222"/>
      <c r="K20" s="222">
        <v>3321318.84</v>
      </c>
    </row>
    <row r="21" spans="2:11" ht="21">
      <c r="B21" s="229"/>
      <c r="C21" s="229"/>
      <c r="D21" s="229" t="s">
        <v>167</v>
      </c>
      <c r="E21" s="229"/>
      <c r="I21" s="200">
        <f>8780.44-48651.19</f>
        <v>-39870.75</v>
      </c>
      <c r="J21" s="201"/>
      <c r="K21" s="200">
        <v>-5436.83</v>
      </c>
    </row>
    <row r="22" spans="2:11" ht="21">
      <c r="B22" s="229"/>
      <c r="D22" s="225" t="s">
        <v>131</v>
      </c>
      <c r="E22" s="229"/>
      <c r="I22" s="201">
        <f>SUM(I19:I21)</f>
        <v>6453125.04</v>
      </c>
      <c r="J22" s="201"/>
      <c r="K22" s="201">
        <f>SUM(K19:K21)</f>
        <v>1127557.19</v>
      </c>
    </row>
    <row r="23" spans="2:11" ht="21">
      <c r="B23" s="229"/>
      <c r="C23" s="221" t="s">
        <v>173</v>
      </c>
      <c r="D23" s="229"/>
      <c r="E23" s="250"/>
      <c r="F23" s="250"/>
      <c r="G23" s="234"/>
      <c r="H23" s="234"/>
      <c r="I23" s="239"/>
      <c r="J23" s="234"/>
      <c r="K23" s="240"/>
    </row>
    <row r="24" spans="1:11" ht="21">
      <c r="A24" s="231"/>
      <c r="B24" s="229"/>
      <c r="C24" s="229"/>
      <c r="D24" s="229" t="s">
        <v>134</v>
      </c>
      <c r="E24" s="231"/>
      <c r="F24" s="231"/>
      <c r="G24" s="234"/>
      <c r="H24" s="231"/>
      <c r="I24" s="222">
        <v>-6152514.15</v>
      </c>
      <c r="J24" s="201"/>
      <c r="K24" s="201">
        <v>678218.38</v>
      </c>
    </row>
    <row r="25" spans="2:12" ht="21">
      <c r="B25" s="229"/>
      <c r="C25" s="229"/>
      <c r="D25" s="229" t="s">
        <v>163</v>
      </c>
      <c r="F25" s="231"/>
      <c r="G25" s="234"/>
      <c r="H25" s="246"/>
      <c r="I25" s="194">
        <v>-1303940.5</v>
      </c>
      <c r="J25" s="194"/>
      <c r="K25" s="194">
        <v>73700</v>
      </c>
      <c r="L25" s="248">
        <f>+I25+I12</f>
        <v>-572469.9499999997</v>
      </c>
    </row>
    <row r="26" spans="2:11" ht="21">
      <c r="B26" s="229"/>
      <c r="C26" s="229"/>
      <c r="D26" s="225" t="s">
        <v>136</v>
      </c>
      <c r="G26" s="251"/>
      <c r="H26" s="246"/>
      <c r="I26" s="202">
        <f>SUM(I24:I25)</f>
        <v>-7456454.65</v>
      </c>
      <c r="J26" s="194"/>
      <c r="K26" s="202">
        <f>SUM(K24:K25)</f>
        <v>751918.38</v>
      </c>
    </row>
    <row r="27" spans="1:11" ht="21">
      <c r="A27" s="231"/>
      <c r="B27" s="229"/>
      <c r="C27" s="223" t="s">
        <v>137</v>
      </c>
      <c r="D27" s="229"/>
      <c r="E27" s="231"/>
      <c r="F27" s="231"/>
      <c r="G27" s="234"/>
      <c r="H27" s="245"/>
      <c r="I27" s="226">
        <f>+I17+I22+I26</f>
        <v>1390210.7600000165</v>
      </c>
      <c r="J27" s="198"/>
      <c r="K27" s="226">
        <f>+K17+K22+K26</f>
        <v>17743663.80999999</v>
      </c>
    </row>
    <row r="28" spans="1:11" ht="21">
      <c r="A28" s="231"/>
      <c r="B28" s="229"/>
      <c r="C28" s="223"/>
      <c r="D28" s="229"/>
      <c r="E28" s="231"/>
      <c r="F28" s="231"/>
      <c r="G28" s="234"/>
      <c r="H28" s="245"/>
      <c r="I28" s="198"/>
      <c r="J28" s="198"/>
      <c r="K28" s="198"/>
    </row>
    <row r="29" spans="1:11" ht="21">
      <c r="A29" s="231"/>
      <c r="B29" s="229"/>
      <c r="C29" s="223"/>
      <c r="D29" s="229"/>
      <c r="E29" s="231"/>
      <c r="F29" s="231"/>
      <c r="G29" s="234"/>
      <c r="H29" s="245"/>
      <c r="I29" s="198"/>
      <c r="J29" s="198"/>
      <c r="K29" s="198"/>
    </row>
    <row r="30" spans="1:11" ht="21">
      <c r="A30" s="231"/>
      <c r="B30" s="229"/>
      <c r="C30" s="223"/>
      <c r="D30" s="229"/>
      <c r="E30" s="231"/>
      <c r="F30" s="231"/>
      <c r="G30" s="234"/>
      <c r="H30" s="245"/>
      <c r="I30" s="198"/>
      <c r="J30" s="198"/>
      <c r="K30" s="198"/>
    </row>
    <row r="31" spans="1:11" ht="21">
      <c r="A31" s="231"/>
      <c r="B31" s="229"/>
      <c r="C31" s="223"/>
      <c r="D31" s="229"/>
      <c r="E31" s="231"/>
      <c r="F31" s="231"/>
      <c r="G31" s="234"/>
      <c r="H31" s="245"/>
      <c r="I31" s="198"/>
      <c r="J31" s="198"/>
      <c r="K31" s="198"/>
    </row>
    <row r="32" spans="1:11" ht="21">
      <c r="A32" s="231"/>
      <c r="B32" s="229"/>
      <c r="C32" s="223"/>
      <c r="D32" s="229"/>
      <c r="E32" s="231"/>
      <c r="F32" s="231"/>
      <c r="G32" s="234"/>
      <c r="H32" s="245"/>
      <c r="I32" s="198"/>
      <c r="J32" s="198"/>
      <c r="K32" s="198"/>
    </row>
    <row r="33" spans="2:11" ht="21">
      <c r="B33" s="229"/>
      <c r="D33" s="225"/>
      <c r="E33" s="229"/>
      <c r="I33" s="201"/>
      <c r="J33" s="201"/>
      <c r="K33" s="201"/>
    </row>
    <row r="34" spans="1:11" ht="21">
      <c r="A34" s="258" t="s">
        <v>132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</row>
    <row r="37" spans="1:11" ht="21">
      <c r="A37" s="258" t="s">
        <v>176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</row>
    <row r="38" spans="1:11" ht="21">
      <c r="A38" s="258" t="s">
        <v>133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1:11" ht="21">
      <c r="A39" s="218"/>
      <c r="B39" s="218"/>
      <c r="C39" s="218"/>
      <c r="D39" s="218"/>
      <c r="E39" s="218"/>
      <c r="G39" s="218"/>
      <c r="H39" s="218"/>
      <c r="I39" s="218"/>
      <c r="J39" s="218"/>
      <c r="K39" s="218"/>
    </row>
    <row r="40" spans="1:11" ht="21">
      <c r="A40" s="231"/>
      <c r="B40" s="259" t="str">
        <f>+B1</f>
        <v>บริษัท ตัวอย่าง จำกัด</v>
      </c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11" ht="21">
      <c r="A41" s="231"/>
      <c r="B41" s="259" t="str">
        <f>+B2</f>
        <v>งบกระแสเงินสด</v>
      </c>
      <c r="C41" s="259"/>
      <c r="D41" s="259"/>
      <c r="E41" s="259"/>
      <c r="F41" s="259"/>
      <c r="G41" s="259"/>
      <c r="H41" s="259"/>
      <c r="I41" s="259"/>
      <c r="J41" s="259"/>
      <c r="K41" s="259"/>
    </row>
    <row r="42" spans="1:11" ht="21">
      <c r="A42" s="231"/>
      <c r="B42" s="259" t="str">
        <f>+B3</f>
        <v>สำหรับปีสิ้นสุดวันที่ 31 ธันวาคม 2563</v>
      </c>
      <c r="C42" s="259"/>
      <c r="D42" s="259"/>
      <c r="E42" s="259"/>
      <c r="F42" s="259"/>
      <c r="G42" s="259"/>
      <c r="H42" s="259"/>
      <c r="I42" s="259"/>
      <c r="J42" s="259"/>
      <c r="K42" s="259"/>
    </row>
    <row r="43" spans="1:11" ht="21">
      <c r="A43" s="231"/>
      <c r="B43" s="231"/>
      <c r="C43" s="231"/>
      <c r="D43" s="231"/>
      <c r="E43" s="231"/>
      <c r="F43" s="231"/>
      <c r="G43" s="234"/>
      <c r="H43" s="234"/>
      <c r="I43" s="235"/>
      <c r="J43" s="231"/>
      <c r="K43" s="236" t="s">
        <v>120</v>
      </c>
    </row>
    <row r="44" spans="1:11" ht="21">
      <c r="A44" s="231"/>
      <c r="B44" s="231"/>
      <c r="C44" s="231"/>
      <c r="D44" s="231"/>
      <c r="E44" s="231"/>
      <c r="F44" s="231"/>
      <c r="G44" s="234"/>
      <c r="H44" s="217"/>
      <c r="I44" s="237">
        <f>+'[1]งบการเงินปี 2563'!I6</f>
        <v>2563</v>
      </c>
      <c r="J44" s="231"/>
      <c r="K44" s="237">
        <f>+'[1]งบการเงินปี 2563'!K6</f>
        <v>2562</v>
      </c>
    </row>
    <row r="45" spans="1:11" ht="21">
      <c r="A45" s="231"/>
      <c r="B45" s="220" t="s">
        <v>138</v>
      </c>
      <c r="C45" s="229"/>
      <c r="D45" s="229"/>
      <c r="E45" s="231"/>
      <c r="F45" s="231"/>
      <c r="G45" s="234"/>
      <c r="H45" s="241"/>
      <c r="I45" s="196"/>
      <c r="J45" s="193"/>
      <c r="K45" s="196"/>
    </row>
    <row r="46" spans="1:11" ht="21">
      <c r="A46" s="231"/>
      <c r="B46" s="229"/>
      <c r="C46" s="229"/>
      <c r="D46" s="219" t="s">
        <v>168</v>
      </c>
      <c r="E46" s="231"/>
      <c r="F46" s="231"/>
      <c r="G46" s="234"/>
      <c r="H46" s="241"/>
      <c r="I46" s="196">
        <v>50000</v>
      </c>
      <c r="J46" s="193"/>
      <c r="K46" s="201">
        <v>197000</v>
      </c>
    </row>
    <row r="47" spans="1:11" ht="21">
      <c r="A47" s="231"/>
      <c r="B47" s="229"/>
      <c r="C47" s="229"/>
      <c r="D47" s="229" t="s">
        <v>169</v>
      </c>
      <c r="E47" s="231"/>
      <c r="F47" s="231"/>
      <c r="G47" s="234"/>
      <c r="H47" s="241"/>
      <c r="I47" s="196">
        <v>-2463864.32</v>
      </c>
      <c r="J47" s="193"/>
      <c r="K47" s="196">
        <v>-7296475.61</v>
      </c>
    </row>
    <row r="48" spans="1:11" ht="21">
      <c r="A48" s="231"/>
      <c r="B48" s="229"/>
      <c r="C48" s="229"/>
      <c r="D48" s="242" t="s">
        <v>170</v>
      </c>
      <c r="E48" s="231"/>
      <c r="F48" s="231"/>
      <c r="G48" s="234"/>
      <c r="H48" s="241"/>
      <c r="I48" s="203">
        <v>-6500000</v>
      </c>
      <c r="J48" s="193"/>
      <c r="K48" s="203">
        <v>-24000000</v>
      </c>
    </row>
    <row r="49" spans="1:256" ht="21">
      <c r="A49" s="231"/>
      <c r="B49" s="229"/>
      <c r="C49" s="220" t="s">
        <v>139</v>
      </c>
      <c r="D49" s="229"/>
      <c r="E49" s="231"/>
      <c r="F49" s="231"/>
      <c r="G49" s="234"/>
      <c r="H49" s="245"/>
      <c r="I49" s="226">
        <f>SUM(I46:I48)</f>
        <v>-8913864.32</v>
      </c>
      <c r="J49" s="198"/>
      <c r="K49" s="226">
        <f>SUM(K46:K48)</f>
        <v>-31099475.61</v>
      </c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1"/>
      <c r="DS49" s="231"/>
      <c r="DT49" s="231"/>
      <c r="DU49" s="231"/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  <c r="EN49" s="231"/>
      <c r="EO49" s="231"/>
      <c r="EP49" s="231"/>
      <c r="EQ49" s="231"/>
      <c r="ER49" s="231"/>
      <c r="ES49" s="231"/>
      <c r="ET49" s="231"/>
      <c r="EU49" s="231"/>
      <c r="EV49" s="231"/>
      <c r="EW49" s="231"/>
      <c r="EX49" s="231"/>
      <c r="EY49" s="231"/>
      <c r="EZ49" s="231"/>
      <c r="FA49" s="231"/>
      <c r="FB49" s="231"/>
      <c r="FC49" s="231"/>
      <c r="FD49" s="231"/>
      <c r="FE49" s="231"/>
      <c r="FF49" s="231"/>
      <c r="FG49" s="231"/>
      <c r="FH49" s="231"/>
      <c r="FI49" s="231"/>
      <c r="FJ49" s="231"/>
      <c r="FK49" s="231"/>
      <c r="FL49" s="231"/>
      <c r="FM49" s="231"/>
      <c r="FN49" s="231"/>
      <c r="FO49" s="231"/>
      <c r="FP49" s="231"/>
      <c r="FQ49" s="231"/>
      <c r="FR49" s="231"/>
      <c r="FS49" s="231"/>
      <c r="FT49" s="231"/>
      <c r="FU49" s="231"/>
      <c r="FV49" s="231"/>
      <c r="FW49" s="231"/>
      <c r="FX49" s="231"/>
      <c r="FY49" s="231"/>
      <c r="FZ49" s="231"/>
      <c r="GA49" s="231"/>
      <c r="GB49" s="231"/>
      <c r="GC49" s="231"/>
      <c r="GD49" s="231"/>
      <c r="GE49" s="231"/>
      <c r="GF49" s="231"/>
      <c r="GG49" s="231"/>
      <c r="GH49" s="231"/>
      <c r="GI49" s="231"/>
      <c r="GJ49" s="231"/>
      <c r="GK49" s="231"/>
      <c r="GL49" s="231"/>
      <c r="GM49" s="231"/>
      <c r="GN49" s="231"/>
      <c r="GO49" s="231"/>
      <c r="GP49" s="231"/>
      <c r="GQ49" s="231"/>
      <c r="GR49" s="231"/>
      <c r="GS49" s="231"/>
      <c r="GT49" s="231"/>
      <c r="GU49" s="231"/>
      <c r="GV49" s="231"/>
      <c r="GW49" s="231"/>
      <c r="GX49" s="231"/>
      <c r="GY49" s="231"/>
      <c r="GZ49" s="231"/>
      <c r="HA49" s="231"/>
      <c r="HB49" s="231"/>
      <c r="HC49" s="231"/>
      <c r="HD49" s="231"/>
      <c r="HE49" s="231"/>
      <c r="HF49" s="231"/>
      <c r="HG49" s="231"/>
      <c r="HH49" s="231"/>
      <c r="HI49" s="231"/>
      <c r="HJ49" s="231"/>
      <c r="HK49" s="231"/>
      <c r="HL49" s="231"/>
      <c r="HM49" s="231"/>
      <c r="HN49" s="231"/>
      <c r="HO49" s="231"/>
      <c r="HP49" s="231"/>
      <c r="HQ49" s="231"/>
      <c r="HR49" s="231"/>
      <c r="HS49" s="231"/>
      <c r="HT49" s="231"/>
      <c r="HU49" s="231"/>
      <c r="HV49" s="231"/>
      <c r="HW49" s="231"/>
      <c r="HX49" s="231"/>
      <c r="HY49" s="231"/>
      <c r="HZ49" s="231"/>
      <c r="IA49" s="231"/>
      <c r="IB49" s="231"/>
      <c r="IC49" s="231"/>
      <c r="ID49" s="231"/>
      <c r="IE49" s="231"/>
      <c r="IF49" s="231"/>
      <c r="IG49" s="231"/>
      <c r="IH49" s="231"/>
      <c r="II49" s="231"/>
      <c r="IJ49" s="231"/>
      <c r="IK49" s="231"/>
      <c r="IL49" s="231"/>
      <c r="IM49" s="231"/>
      <c r="IN49" s="231"/>
      <c r="IO49" s="231"/>
      <c r="IP49" s="231"/>
      <c r="IQ49" s="231"/>
      <c r="IR49" s="231"/>
      <c r="IS49" s="231"/>
      <c r="IT49" s="231"/>
      <c r="IU49" s="231"/>
      <c r="IV49" s="231"/>
    </row>
    <row r="50" spans="1:256" ht="21">
      <c r="A50" s="231"/>
      <c r="B50" s="220" t="s">
        <v>140</v>
      </c>
      <c r="C50" s="229"/>
      <c r="D50" s="229"/>
      <c r="E50" s="231"/>
      <c r="F50" s="231"/>
      <c r="G50" s="234"/>
      <c r="H50" s="245"/>
      <c r="I50" s="194"/>
      <c r="J50" s="194"/>
      <c r="K50" s="194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231"/>
      <c r="DK50" s="231"/>
      <c r="DL50" s="231"/>
      <c r="DM50" s="231"/>
      <c r="DN50" s="231"/>
      <c r="DO50" s="231"/>
      <c r="DP50" s="231"/>
      <c r="DQ50" s="231"/>
      <c r="DR50" s="231"/>
      <c r="DS50" s="231"/>
      <c r="DT50" s="231"/>
      <c r="DU50" s="231"/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  <c r="EN50" s="231"/>
      <c r="EO50" s="231"/>
      <c r="EP50" s="231"/>
      <c r="EQ50" s="231"/>
      <c r="ER50" s="231"/>
      <c r="ES50" s="231"/>
      <c r="ET50" s="231"/>
      <c r="EU50" s="231"/>
      <c r="EV50" s="231"/>
      <c r="EW50" s="231"/>
      <c r="EX50" s="231"/>
      <c r="EY50" s="231"/>
      <c r="EZ50" s="231"/>
      <c r="FA50" s="231"/>
      <c r="FB50" s="231"/>
      <c r="FC50" s="231"/>
      <c r="FD50" s="231"/>
      <c r="FE50" s="231"/>
      <c r="FF50" s="231"/>
      <c r="FG50" s="231"/>
      <c r="FH50" s="231"/>
      <c r="FI50" s="231"/>
      <c r="FJ50" s="231"/>
      <c r="FK50" s="231"/>
      <c r="FL50" s="231"/>
      <c r="FM50" s="231"/>
      <c r="FN50" s="231"/>
      <c r="FO50" s="231"/>
      <c r="FP50" s="231"/>
      <c r="FQ50" s="231"/>
      <c r="FR50" s="231"/>
      <c r="FS50" s="231"/>
      <c r="FT50" s="231"/>
      <c r="FU50" s="231"/>
      <c r="FV50" s="231"/>
      <c r="FW50" s="231"/>
      <c r="FX50" s="231"/>
      <c r="FY50" s="231"/>
      <c r="FZ50" s="231"/>
      <c r="GA50" s="231"/>
      <c r="GB50" s="231"/>
      <c r="GC50" s="231"/>
      <c r="GD50" s="231"/>
      <c r="GE50" s="231"/>
      <c r="GF50" s="231"/>
      <c r="GG50" s="231"/>
      <c r="GH50" s="231"/>
      <c r="GI50" s="231"/>
      <c r="GJ50" s="231"/>
      <c r="GK50" s="231"/>
      <c r="GL50" s="231"/>
      <c r="GM50" s="231"/>
      <c r="GN50" s="231"/>
      <c r="GO50" s="231"/>
      <c r="GP50" s="231"/>
      <c r="GQ50" s="231"/>
      <c r="GR50" s="231"/>
      <c r="GS50" s="231"/>
      <c r="GT50" s="231"/>
      <c r="GU50" s="231"/>
      <c r="GV50" s="231"/>
      <c r="GW50" s="231"/>
      <c r="GX50" s="231"/>
      <c r="GY50" s="231"/>
      <c r="GZ50" s="231"/>
      <c r="HA50" s="231"/>
      <c r="HB50" s="231"/>
      <c r="HC50" s="231"/>
      <c r="HD50" s="231"/>
      <c r="HE50" s="231"/>
      <c r="HF50" s="231"/>
      <c r="HG50" s="231"/>
      <c r="HH50" s="231"/>
      <c r="HI50" s="231"/>
      <c r="HJ50" s="231"/>
      <c r="HK50" s="231"/>
      <c r="HL50" s="231"/>
      <c r="HM50" s="231"/>
      <c r="HN50" s="231"/>
      <c r="HO50" s="231"/>
      <c r="HP50" s="231"/>
      <c r="HQ50" s="231"/>
      <c r="HR50" s="231"/>
      <c r="HS50" s="231"/>
      <c r="HT50" s="231"/>
      <c r="HU50" s="231"/>
      <c r="HV50" s="231"/>
      <c r="HW50" s="231"/>
      <c r="HX50" s="231"/>
      <c r="HY50" s="231"/>
      <c r="HZ50" s="231"/>
      <c r="IA50" s="231"/>
      <c r="IB50" s="231"/>
      <c r="IC50" s="231"/>
      <c r="ID50" s="231"/>
      <c r="IE50" s="231"/>
      <c r="IF50" s="231"/>
      <c r="IG50" s="231"/>
      <c r="IH50" s="231"/>
      <c r="II50" s="231"/>
      <c r="IJ50" s="231"/>
      <c r="IK50" s="231"/>
      <c r="IL50" s="231"/>
      <c r="IM50" s="231"/>
      <c r="IN50" s="231"/>
      <c r="IO50" s="231"/>
      <c r="IP50" s="231"/>
      <c r="IQ50" s="231"/>
      <c r="IR50" s="231"/>
      <c r="IS50" s="231"/>
      <c r="IT50" s="231"/>
      <c r="IU50" s="231"/>
      <c r="IV50" s="231"/>
    </row>
    <row r="51" spans="1:11" ht="21">
      <c r="A51" s="231"/>
      <c r="B51" s="229"/>
      <c r="C51" s="229"/>
      <c r="D51" s="219" t="s">
        <v>141</v>
      </c>
      <c r="E51" s="242"/>
      <c r="F51" s="242"/>
      <c r="G51" s="234"/>
      <c r="H51" s="231"/>
      <c r="I51" s="201">
        <v>-8953277.21</v>
      </c>
      <c r="J51" s="201"/>
      <c r="K51" s="201">
        <v>4661000.26</v>
      </c>
    </row>
    <row r="52" spans="2:11" ht="21">
      <c r="B52" s="229"/>
      <c r="C52" s="229"/>
      <c r="D52" s="230" t="s">
        <v>142</v>
      </c>
      <c r="E52" s="242"/>
      <c r="G52" s="234"/>
      <c r="H52" s="217"/>
      <c r="I52" s="201">
        <v>4788000</v>
      </c>
      <c r="J52" s="201"/>
      <c r="K52" s="201">
        <v>3336000</v>
      </c>
    </row>
    <row r="53" spans="2:11" ht="21">
      <c r="B53" s="229"/>
      <c r="C53" s="229"/>
      <c r="D53" s="229" t="s">
        <v>143</v>
      </c>
      <c r="E53" s="242"/>
      <c r="G53" s="234"/>
      <c r="H53" s="217"/>
      <c r="I53" s="201">
        <v>-3020600.94</v>
      </c>
      <c r="J53" s="201"/>
      <c r="K53" s="201">
        <v>1623008.91</v>
      </c>
    </row>
    <row r="54" spans="1:256" s="191" customFormat="1" ht="21">
      <c r="A54" s="238"/>
      <c r="B54" s="229"/>
      <c r="C54" s="229"/>
      <c r="D54" s="230" t="s">
        <v>144</v>
      </c>
      <c r="E54" s="242"/>
      <c r="F54" s="238"/>
      <c r="G54" s="234"/>
      <c r="H54" s="217"/>
      <c r="I54" s="201">
        <v>14295977.19</v>
      </c>
      <c r="J54" s="201"/>
      <c r="K54" s="201">
        <v>5830000</v>
      </c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8"/>
      <c r="FA54" s="238"/>
      <c r="FB54" s="238"/>
      <c r="FC54" s="238"/>
      <c r="FD54" s="238"/>
      <c r="FE54" s="238"/>
      <c r="FF54" s="238"/>
      <c r="FG54" s="238"/>
      <c r="FH54" s="238"/>
      <c r="FI54" s="238"/>
      <c r="FJ54" s="238"/>
      <c r="FK54" s="238"/>
      <c r="FL54" s="238"/>
      <c r="FM54" s="238"/>
      <c r="FN54" s="238"/>
      <c r="FO54" s="238"/>
      <c r="FP54" s="238"/>
      <c r="FQ54" s="238"/>
      <c r="FR54" s="238"/>
      <c r="FS54" s="238"/>
      <c r="FT54" s="238"/>
      <c r="FU54" s="238"/>
      <c r="FV54" s="238"/>
      <c r="FW54" s="238"/>
      <c r="FX54" s="238"/>
      <c r="FY54" s="238"/>
      <c r="FZ54" s="238"/>
      <c r="GA54" s="238"/>
      <c r="GB54" s="238"/>
      <c r="GC54" s="238"/>
      <c r="GD54" s="238"/>
      <c r="GE54" s="238"/>
      <c r="GF54" s="238"/>
      <c r="GG54" s="238"/>
      <c r="GH54" s="238"/>
      <c r="GI54" s="238"/>
      <c r="GJ54" s="238"/>
      <c r="GK54" s="238"/>
      <c r="GL54" s="238"/>
      <c r="GM54" s="238"/>
      <c r="GN54" s="238"/>
      <c r="GO54" s="238"/>
      <c r="GP54" s="238"/>
      <c r="GQ54" s="238"/>
      <c r="GR54" s="238"/>
      <c r="GS54" s="238"/>
      <c r="GT54" s="238"/>
      <c r="GU54" s="238"/>
      <c r="GV54" s="238"/>
      <c r="GW54" s="238"/>
      <c r="GX54" s="238"/>
      <c r="GY54" s="238"/>
      <c r="GZ54" s="238"/>
      <c r="HA54" s="238"/>
      <c r="HB54" s="238"/>
      <c r="HC54" s="238"/>
      <c r="HD54" s="238"/>
      <c r="HE54" s="238"/>
      <c r="HF54" s="238"/>
      <c r="HG54" s="238"/>
      <c r="HH54" s="238"/>
      <c r="HI54" s="238"/>
      <c r="HJ54" s="238"/>
      <c r="HK54" s="238"/>
      <c r="HL54" s="238"/>
      <c r="HM54" s="238"/>
      <c r="HN54" s="238"/>
      <c r="HO54" s="238"/>
      <c r="HP54" s="238"/>
      <c r="HQ54" s="238"/>
      <c r="HR54" s="238"/>
      <c r="HS54" s="238"/>
      <c r="HT54" s="238"/>
      <c r="HU54" s="238"/>
      <c r="HV54" s="238"/>
      <c r="HW54" s="238"/>
      <c r="HX54" s="238"/>
      <c r="HY54" s="238"/>
      <c r="HZ54" s="238"/>
      <c r="IA54" s="238"/>
      <c r="IB54" s="238"/>
      <c r="IC54" s="238"/>
      <c r="ID54" s="238"/>
      <c r="IE54" s="238"/>
      <c r="IF54" s="238"/>
      <c r="IG54" s="238"/>
      <c r="IH54" s="238"/>
      <c r="II54" s="238"/>
      <c r="IJ54" s="238"/>
      <c r="IK54" s="238"/>
      <c r="IL54" s="238"/>
      <c r="IM54" s="238"/>
      <c r="IN54" s="238"/>
      <c r="IO54" s="238"/>
      <c r="IP54" s="238"/>
      <c r="IQ54" s="238"/>
      <c r="IR54" s="238"/>
      <c r="IS54" s="238"/>
      <c r="IT54" s="238"/>
      <c r="IU54" s="238"/>
      <c r="IV54" s="238"/>
    </row>
    <row r="55" spans="1:256" s="191" customFormat="1" ht="21">
      <c r="A55" s="238"/>
      <c r="B55" s="229"/>
      <c r="C55" s="229"/>
      <c r="D55" s="229" t="s">
        <v>145</v>
      </c>
      <c r="E55" s="242"/>
      <c r="F55" s="238"/>
      <c r="G55" s="234"/>
      <c r="H55" s="217"/>
      <c r="I55" s="200">
        <v>0</v>
      </c>
      <c r="J55" s="201"/>
      <c r="K55" s="200">
        <v>-2000000</v>
      </c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38"/>
      <c r="FB55" s="238"/>
      <c r="FC55" s="238"/>
      <c r="FD55" s="238"/>
      <c r="FE55" s="238"/>
      <c r="FF55" s="238"/>
      <c r="FG55" s="238"/>
      <c r="FH55" s="238"/>
      <c r="FI55" s="238"/>
      <c r="FJ55" s="238"/>
      <c r="FK55" s="238"/>
      <c r="FL55" s="238"/>
      <c r="FM55" s="238"/>
      <c r="FN55" s="238"/>
      <c r="FO55" s="238"/>
      <c r="FP55" s="238"/>
      <c r="FQ55" s="238"/>
      <c r="FR55" s="238"/>
      <c r="FS55" s="238"/>
      <c r="FT55" s="238"/>
      <c r="FU55" s="238"/>
      <c r="FV55" s="238"/>
      <c r="FW55" s="238"/>
      <c r="FX55" s="238"/>
      <c r="FY55" s="238"/>
      <c r="FZ55" s="238"/>
      <c r="GA55" s="238"/>
      <c r="GB55" s="238"/>
      <c r="GC55" s="238"/>
      <c r="GD55" s="238"/>
      <c r="GE55" s="238"/>
      <c r="GF55" s="238"/>
      <c r="GG55" s="238"/>
      <c r="GH55" s="238"/>
      <c r="GI55" s="238"/>
      <c r="GJ55" s="238"/>
      <c r="GK55" s="238"/>
      <c r="GL55" s="238"/>
      <c r="GM55" s="238"/>
      <c r="GN55" s="238"/>
      <c r="GO55" s="238"/>
      <c r="GP55" s="238"/>
      <c r="GQ55" s="238"/>
      <c r="GR55" s="238"/>
      <c r="GS55" s="238"/>
      <c r="GT55" s="238"/>
      <c r="GU55" s="238"/>
      <c r="GV55" s="238"/>
      <c r="GW55" s="238"/>
      <c r="GX55" s="238"/>
      <c r="GY55" s="238"/>
      <c r="GZ55" s="238"/>
      <c r="HA55" s="238"/>
      <c r="HB55" s="238"/>
      <c r="HC55" s="238"/>
      <c r="HD55" s="238"/>
      <c r="HE55" s="238"/>
      <c r="HF55" s="238"/>
      <c r="HG55" s="238"/>
      <c r="HH55" s="238"/>
      <c r="HI55" s="238"/>
      <c r="HJ55" s="238"/>
      <c r="HK55" s="238"/>
      <c r="HL55" s="238"/>
      <c r="HM55" s="238"/>
      <c r="HN55" s="238"/>
      <c r="HO55" s="238"/>
      <c r="HP55" s="238"/>
      <c r="HQ55" s="238"/>
      <c r="HR55" s="238"/>
      <c r="HS55" s="238"/>
      <c r="HT55" s="238"/>
      <c r="HU55" s="238"/>
      <c r="HV55" s="238"/>
      <c r="HW55" s="238"/>
      <c r="HX55" s="238"/>
      <c r="HY55" s="238"/>
      <c r="HZ55" s="238"/>
      <c r="IA55" s="238"/>
      <c r="IB55" s="238"/>
      <c r="IC55" s="238"/>
      <c r="ID55" s="238"/>
      <c r="IE55" s="238"/>
      <c r="IF55" s="238"/>
      <c r="IG55" s="238"/>
      <c r="IH55" s="238"/>
      <c r="II55" s="238"/>
      <c r="IJ55" s="238"/>
      <c r="IK55" s="238"/>
      <c r="IL55" s="238"/>
      <c r="IM55" s="238"/>
      <c r="IN55" s="238"/>
      <c r="IO55" s="238"/>
      <c r="IP55" s="238"/>
      <c r="IQ55" s="238"/>
      <c r="IR55" s="238"/>
      <c r="IS55" s="238"/>
      <c r="IT55" s="238"/>
      <c r="IU55" s="238"/>
      <c r="IV55" s="238"/>
    </row>
    <row r="56" spans="2:11" ht="21">
      <c r="B56" s="225"/>
      <c r="C56" s="223" t="s">
        <v>146</v>
      </c>
      <c r="D56" s="225"/>
      <c r="E56" s="242"/>
      <c r="G56" s="234"/>
      <c r="H56" s="217"/>
      <c r="I56" s="204">
        <f>SUM(I51:I55)</f>
        <v>7110099.039999999</v>
      </c>
      <c r="J56" s="205"/>
      <c r="K56" s="204">
        <f>SUM(K51:K55)</f>
        <v>13450009.17</v>
      </c>
    </row>
    <row r="57" spans="1:256" ht="21">
      <c r="A57" s="231"/>
      <c r="B57" s="225"/>
      <c r="C57" s="221" t="s">
        <v>174</v>
      </c>
      <c r="D57" s="225"/>
      <c r="E57" s="244"/>
      <c r="F57" s="231"/>
      <c r="G57" s="234"/>
      <c r="H57" s="231"/>
      <c r="I57" s="205">
        <f>+I27+I49+I56</f>
        <v>-413554.51999998465</v>
      </c>
      <c r="J57" s="205"/>
      <c r="K57" s="205">
        <f>+K27+K49+K56</f>
        <v>94197.36999999173</v>
      </c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  <c r="EN57" s="231"/>
      <c r="EO57" s="231"/>
      <c r="EP57" s="231"/>
      <c r="EQ57" s="231"/>
      <c r="ER57" s="231"/>
      <c r="ES57" s="231"/>
      <c r="ET57" s="231"/>
      <c r="EU57" s="231"/>
      <c r="EV57" s="231"/>
      <c r="EW57" s="231"/>
      <c r="EX57" s="231"/>
      <c r="EY57" s="231"/>
      <c r="EZ57" s="231"/>
      <c r="FA57" s="231"/>
      <c r="FB57" s="231"/>
      <c r="FC57" s="231"/>
      <c r="FD57" s="231"/>
      <c r="FE57" s="231"/>
      <c r="FF57" s="231"/>
      <c r="FG57" s="231"/>
      <c r="FH57" s="231"/>
      <c r="FI57" s="231"/>
      <c r="FJ57" s="231"/>
      <c r="FK57" s="231"/>
      <c r="FL57" s="231"/>
      <c r="FM57" s="231"/>
      <c r="FN57" s="231"/>
      <c r="FO57" s="231"/>
      <c r="FP57" s="231"/>
      <c r="FQ57" s="231"/>
      <c r="FR57" s="231"/>
      <c r="FS57" s="231"/>
      <c r="FT57" s="231"/>
      <c r="FU57" s="231"/>
      <c r="FV57" s="231"/>
      <c r="FW57" s="231"/>
      <c r="FX57" s="231"/>
      <c r="FY57" s="231"/>
      <c r="FZ57" s="231"/>
      <c r="GA57" s="231"/>
      <c r="GB57" s="231"/>
      <c r="GC57" s="231"/>
      <c r="GD57" s="231"/>
      <c r="GE57" s="231"/>
      <c r="GF57" s="231"/>
      <c r="GG57" s="231"/>
      <c r="GH57" s="231"/>
      <c r="GI57" s="231"/>
      <c r="GJ57" s="231"/>
      <c r="GK57" s="231"/>
      <c r="GL57" s="231"/>
      <c r="GM57" s="231"/>
      <c r="GN57" s="231"/>
      <c r="GO57" s="231"/>
      <c r="GP57" s="231"/>
      <c r="GQ57" s="231"/>
      <c r="GR57" s="231"/>
      <c r="GS57" s="231"/>
      <c r="GT57" s="231"/>
      <c r="GU57" s="231"/>
      <c r="GV57" s="231"/>
      <c r="GW57" s="231"/>
      <c r="GX57" s="231"/>
      <c r="GY57" s="231"/>
      <c r="GZ57" s="231"/>
      <c r="HA57" s="231"/>
      <c r="HB57" s="231"/>
      <c r="HC57" s="231"/>
      <c r="HD57" s="231"/>
      <c r="HE57" s="231"/>
      <c r="HF57" s="231"/>
      <c r="HG57" s="231"/>
      <c r="HH57" s="231"/>
      <c r="HI57" s="231"/>
      <c r="HJ57" s="231"/>
      <c r="HK57" s="231"/>
      <c r="HL57" s="231"/>
      <c r="HM57" s="231"/>
      <c r="HN57" s="231"/>
      <c r="HO57" s="231"/>
      <c r="HP57" s="231"/>
      <c r="HQ57" s="231"/>
      <c r="HR57" s="231"/>
      <c r="HS57" s="231"/>
      <c r="HT57" s="231"/>
      <c r="HU57" s="231"/>
      <c r="HV57" s="231"/>
      <c r="HW57" s="231"/>
      <c r="HX57" s="231"/>
      <c r="HY57" s="231"/>
      <c r="HZ57" s="231"/>
      <c r="IA57" s="231"/>
      <c r="IB57" s="231"/>
      <c r="IC57" s="231"/>
      <c r="ID57" s="231"/>
      <c r="IE57" s="231"/>
      <c r="IF57" s="231"/>
      <c r="IG57" s="231"/>
      <c r="IH57" s="231"/>
      <c r="II57" s="231"/>
      <c r="IJ57" s="231"/>
      <c r="IK57" s="231"/>
      <c r="IL57" s="231"/>
      <c r="IM57" s="231"/>
      <c r="IN57" s="231"/>
      <c r="IO57" s="231"/>
      <c r="IP57" s="231"/>
      <c r="IQ57" s="231"/>
      <c r="IR57" s="231"/>
      <c r="IS57" s="231"/>
      <c r="IT57" s="231"/>
      <c r="IU57" s="231"/>
      <c r="IV57" s="231"/>
    </row>
    <row r="58" spans="2:11" ht="21">
      <c r="B58" s="229"/>
      <c r="C58" s="227" t="s">
        <v>147</v>
      </c>
      <c r="D58" s="229"/>
      <c r="E58" s="242"/>
      <c r="G58" s="251"/>
      <c r="H58" s="218"/>
      <c r="I58" s="201">
        <f>+K59</f>
        <v>1379845.4600000044</v>
      </c>
      <c r="J58" s="201"/>
      <c r="K58" s="201">
        <v>1285648.0900000127</v>
      </c>
    </row>
    <row r="59" spans="1:256" ht="21" thickBot="1">
      <c r="A59" s="231"/>
      <c r="B59" s="225"/>
      <c r="C59" s="221" t="s">
        <v>148</v>
      </c>
      <c r="D59" s="225"/>
      <c r="E59" s="231"/>
      <c r="F59" s="231"/>
      <c r="G59" s="231"/>
      <c r="H59" s="231"/>
      <c r="I59" s="206">
        <f>SUM(I57:I58)</f>
        <v>966290.9400000197</v>
      </c>
      <c r="J59" s="205"/>
      <c r="K59" s="206">
        <f>SUM(K57:K58)</f>
        <v>1379845.4600000044</v>
      </c>
      <c r="M59" s="252">
        <f>+'[1]งบการเงินปี 2563'!I9</f>
        <v>966290.9400000001</v>
      </c>
      <c r="N59" s="252">
        <f>+I59-M59</f>
        <v>1.9674189388751984E-08</v>
      </c>
      <c r="O59" s="252">
        <f>+'[1]งบการเงินปี 2563'!K9-'[1]Case Flow 2563'!K57</f>
        <v>-4.423782229423523E-09</v>
      </c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231"/>
      <c r="DK59" s="231"/>
      <c r="DL59" s="231"/>
      <c r="DM59" s="231"/>
      <c r="DN59" s="231"/>
      <c r="DO59" s="231"/>
      <c r="DP59" s="231"/>
      <c r="DQ59" s="231"/>
      <c r="DR59" s="231"/>
      <c r="DS59" s="231"/>
      <c r="DT59" s="231"/>
      <c r="DU59" s="231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  <c r="EN59" s="231"/>
      <c r="EO59" s="231"/>
      <c r="EP59" s="231"/>
      <c r="EQ59" s="231"/>
      <c r="ER59" s="231"/>
      <c r="ES59" s="231"/>
      <c r="ET59" s="231"/>
      <c r="EU59" s="231"/>
      <c r="EV59" s="231"/>
      <c r="EW59" s="231"/>
      <c r="EX59" s="231"/>
      <c r="EY59" s="231"/>
      <c r="EZ59" s="231"/>
      <c r="FA59" s="231"/>
      <c r="FB59" s="231"/>
      <c r="FC59" s="231"/>
      <c r="FD59" s="231"/>
      <c r="FE59" s="231"/>
      <c r="FF59" s="231"/>
      <c r="FG59" s="231"/>
      <c r="FH59" s="231"/>
      <c r="FI59" s="231"/>
      <c r="FJ59" s="231"/>
      <c r="FK59" s="231"/>
      <c r="FL59" s="231"/>
      <c r="FM59" s="231"/>
      <c r="FN59" s="231"/>
      <c r="FO59" s="231"/>
      <c r="FP59" s="231"/>
      <c r="FQ59" s="231"/>
      <c r="FR59" s="231"/>
      <c r="FS59" s="231"/>
      <c r="FT59" s="231"/>
      <c r="FU59" s="231"/>
      <c r="FV59" s="231"/>
      <c r="FW59" s="231"/>
      <c r="FX59" s="231"/>
      <c r="FY59" s="231"/>
      <c r="FZ59" s="231"/>
      <c r="GA59" s="231"/>
      <c r="GB59" s="231"/>
      <c r="GC59" s="231"/>
      <c r="GD59" s="231"/>
      <c r="GE59" s="231"/>
      <c r="GF59" s="231"/>
      <c r="GG59" s="231"/>
      <c r="GH59" s="231"/>
      <c r="GI59" s="231"/>
      <c r="GJ59" s="231"/>
      <c r="GK59" s="231"/>
      <c r="GL59" s="231"/>
      <c r="GM59" s="231"/>
      <c r="GN59" s="231"/>
      <c r="GO59" s="231"/>
      <c r="GP59" s="231"/>
      <c r="GQ59" s="231"/>
      <c r="GR59" s="231"/>
      <c r="GS59" s="231"/>
      <c r="GT59" s="231"/>
      <c r="GU59" s="231"/>
      <c r="GV59" s="231"/>
      <c r="GW59" s="231"/>
      <c r="GX59" s="231"/>
      <c r="GY59" s="231"/>
      <c r="GZ59" s="231"/>
      <c r="HA59" s="231"/>
      <c r="HB59" s="231"/>
      <c r="HC59" s="231"/>
      <c r="HD59" s="231"/>
      <c r="HE59" s="231"/>
      <c r="HF59" s="231"/>
      <c r="HG59" s="231"/>
      <c r="HH59" s="231"/>
      <c r="HI59" s="231"/>
      <c r="HJ59" s="231"/>
      <c r="HK59" s="231"/>
      <c r="HL59" s="231"/>
      <c r="HM59" s="231"/>
      <c r="HN59" s="231"/>
      <c r="HO59" s="231"/>
      <c r="HP59" s="231"/>
      <c r="HQ59" s="231"/>
      <c r="HR59" s="231"/>
      <c r="HS59" s="231"/>
      <c r="HT59" s="231"/>
      <c r="HU59" s="231"/>
      <c r="HV59" s="231"/>
      <c r="HW59" s="231"/>
      <c r="HX59" s="231"/>
      <c r="HY59" s="231"/>
      <c r="HZ59" s="231"/>
      <c r="IA59" s="231"/>
      <c r="IB59" s="231"/>
      <c r="IC59" s="231"/>
      <c r="ID59" s="231"/>
      <c r="IE59" s="231"/>
      <c r="IF59" s="231"/>
      <c r="IG59" s="231"/>
      <c r="IH59" s="231"/>
      <c r="II59" s="231"/>
      <c r="IJ59" s="231"/>
      <c r="IK59" s="231"/>
      <c r="IL59" s="231"/>
      <c r="IM59" s="231"/>
      <c r="IN59" s="231"/>
      <c r="IO59" s="231"/>
      <c r="IP59" s="231"/>
      <c r="IQ59" s="231"/>
      <c r="IR59" s="231"/>
      <c r="IS59" s="231"/>
      <c r="IT59" s="231"/>
      <c r="IU59" s="231"/>
      <c r="IV59" s="231"/>
    </row>
    <row r="60" spans="2:11" ht="21" thickTop="1">
      <c r="B60" s="231"/>
      <c r="I60" s="207"/>
      <c r="J60" s="207"/>
      <c r="K60" s="207"/>
    </row>
    <row r="61" spans="2:11" ht="21">
      <c r="B61" s="253"/>
      <c r="I61" s="208"/>
      <c r="J61" s="209"/>
      <c r="K61" s="208"/>
    </row>
    <row r="62" spans="2:11" ht="21">
      <c r="B62" s="253"/>
      <c r="I62" s="208"/>
      <c r="J62" s="209"/>
      <c r="K62" s="208"/>
    </row>
    <row r="63" spans="2:11" ht="21">
      <c r="B63" s="253"/>
      <c r="I63" s="208"/>
      <c r="J63" s="209"/>
      <c r="K63" s="208"/>
    </row>
    <row r="64" spans="2:11" ht="21">
      <c r="B64" s="253"/>
      <c r="I64" s="208"/>
      <c r="J64" s="209"/>
      <c r="K64" s="208"/>
    </row>
    <row r="65" spans="2:11" ht="21">
      <c r="B65" s="253"/>
      <c r="I65" s="208"/>
      <c r="J65" s="209"/>
      <c r="K65" s="208"/>
    </row>
    <row r="66" spans="1:256" s="191" customFormat="1" ht="21">
      <c r="A66" s="238"/>
      <c r="B66" s="253"/>
      <c r="C66" s="238"/>
      <c r="D66" s="238"/>
      <c r="E66" s="238"/>
      <c r="F66" s="238"/>
      <c r="G66" s="238"/>
      <c r="H66" s="238"/>
      <c r="I66" s="208"/>
      <c r="J66" s="209"/>
      <c r="K66" s="20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238"/>
      <c r="EG66" s="238"/>
      <c r="EH66" s="238"/>
      <c r="EI66" s="238"/>
      <c r="EJ66" s="238"/>
      <c r="EK66" s="238"/>
      <c r="EL66" s="238"/>
      <c r="EM66" s="238"/>
      <c r="EN66" s="238"/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8"/>
      <c r="EZ66" s="238"/>
      <c r="FA66" s="238"/>
      <c r="FB66" s="238"/>
      <c r="FC66" s="238"/>
      <c r="FD66" s="238"/>
      <c r="FE66" s="238"/>
      <c r="FF66" s="238"/>
      <c r="FG66" s="238"/>
      <c r="FH66" s="238"/>
      <c r="FI66" s="238"/>
      <c r="FJ66" s="238"/>
      <c r="FK66" s="238"/>
      <c r="FL66" s="238"/>
      <c r="FM66" s="238"/>
      <c r="FN66" s="238"/>
      <c r="FO66" s="238"/>
      <c r="FP66" s="238"/>
      <c r="FQ66" s="238"/>
      <c r="FR66" s="238"/>
      <c r="FS66" s="238"/>
      <c r="FT66" s="238"/>
      <c r="FU66" s="238"/>
      <c r="FV66" s="238"/>
      <c r="FW66" s="238"/>
      <c r="FX66" s="238"/>
      <c r="FY66" s="238"/>
      <c r="FZ66" s="238"/>
      <c r="GA66" s="238"/>
      <c r="GB66" s="238"/>
      <c r="GC66" s="238"/>
      <c r="GD66" s="238"/>
      <c r="GE66" s="238"/>
      <c r="GF66" s="238"/>
      <c r="GG66" s="238"/>
      <c r="GH66" s="238"/>
      <c r="GI66" s="238"/>
      <c r="GJ66" s="238"/>
      <c r="GK66" s="238"/>
      <c r="GL66" s="238"/>
      <c r="GM66" s="238"/>
      <c r="GN66" s="238"/>
      <c r="GO66" s="238"/>
      <c r="GP66" s="238"/>
      <c r="GQ66" s="238"/>
      <c r="GR66" s="238"/>
      <c r="GS66" s="238"/>
      <c r="GT66" s="238"/>
      <c r="GU66" s="238"/>
      <c r="GV66" s="238"/>
      <c r="GW66" s="238"/>
      <c r="GX66" s="238"/>
      <c r="GY66" s="238"/>
      <c r="GZ66" s="238"/>
      <c r="HA66" s="238"/>
      <c r="HB66" s="238"/>
      <c r="HC66" s="238"/>
      <c r="HD66" s="238"/>
      <c r="HE66" s="238"/>
      <c r="HF66" s="238"/>
      <c r="HG66" s="238"/>
      <c r="HH66" s="238"/>
      <c r="HI66" s="238"/>
      <c r="HJ66" s="238"/>
      <c r="HK66" s="238"/>
      <c r="HL66" s="238"/>
      <c r="HM66" s="238"/>
      <c r="HN66" s="238"/>
      <c r="HO66" s="238"/>
      <c r="HP66" s="238"/>
      <c r="HQ66" s="238"/>
      <c r="HR66" s="238"/>
      <c r="HS66" s="238"/>
      <c r="HT66" s="238"/>
      <c r="HU66" s="238"/>
      <c r="HV66" s="238"/>
      <c r="HW66" s="238"/>
      <c r="HX66" s="238"/>
      <c r="HY66" s="238"/>
      <c r="HZ66" s="238"/>
      <c r="IA66" s="238"/>
      <c r="IB66" s="238"/>
      <c r="IC66" s="238"/>
      <c r="ID66" s="238"/>
      <c r="IE66" s="238"/>
      <c r="IF66" s="238"/>
      <c r="IG66" s="238"/>
      <c r="IH66" s="238"/>
      <c r="II66" s="238"/>
      <c r="IJ66" s="238"/>
      <c r="IK66" s="238"/>
      <c r="IL66" s="238"/>
      <c r="IM66" s="238"/>
      <c r="IN66" s="238"/>
      <c r="IO66" s="238"/>
      <c r="IP66" s="238"/>
      <c r="IQ66" s="238"/>
      <c r="IR66" s="238"/>
      <c r="IS66" s="238"/>
      <c r="IT66" s="238"/>
      <c r="IU66" s="238"/>
      <c r="IV66" s="238"/>
    </row>
    <row r="67" spans="2:11" ht="21">
      <c r="B67" s="253"/>
      <c r="I67" s="208"/>
      <c r="J67" s="209"/>
      <c r="K67" s="208"/>
    </row>
    <row r="68" spans="1:256" s="191" customFormat="1" ht="21">
      <c r="A68" s="238"/>
      <c r="B68" s="253"/>
      <c r="C68" s="238"/>
      <c r="D68" s="238"/>
      <c r="E68" s="238"/>
      <c r="F68" s="238"/>
      <c r="G68" s="238"/>
      <c r="H68" s="238"/>
      <c r="I68" s="208"/>
      <c r="J68" s="209"/>
      <c r="K68" s="20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238"/>
      <c r="EB68" s="238"/>
      <c r="EC68" s="238"/>
      <c r="ED68" s="238"/>
      <c r="EE68" s="238"/>
      <c r="EF68" s="238"/>
      <c r="EG68" s="238"/>
      <c r="EH68" s="238"/>
      <c r="EI68" s="238"/>
      <c r="EJ68" s="238"/>
      <c r="EK68" s="238"/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  <c r="FH68" s="238"/>
      <c r="FI68" s="238"/>
      <c r="FJ68" s="238"/>
      <c r="FK68" s="238"/>
      <c r="FL68" s="238"/>
      <c r="FM68" s="238"/>
      <c r="FN68" s="238"/>
      <c r="FO68" s="238"/>
      <c r="FP68" s="238"/>
      <c r="FQ68" s="238"/>
      <c r="FR68" s="238"/>
      <c r="FS68" s="238"/>
      <c r="FT68" s="238"/>
      <c r="FU68" s="238"/>
      <c r="FV68" s="238"/>
      <c r="FW68" s="238"/>
      <c r="FX68" s="238"/>
      <c r="FY68" s="238"/>
      <c r="FZ68" s="238"/>
      <c r="GA68" s="238"/>
      <c r="GB68" s="238"/>
      <c r="GC68" s="238"/>
      <c r="GD68" s="238"/>
      <c r="GE68" s="238"/>
      <c r="GF68" s="238"/>
      <c r="GG68" s="238"/>
      <c r="GH68" s="238"/>
      <c r="GI68" s="238"/>
      <c r="GJ68" s="238"/>
      <c r="GK68" s="238"/>
      <c r="GL68" s="238"/>
      <c r="GM68" s="238"/>
      <c r="GN68" s="238"/>
      <c r="GO68" s="238"/>
      <c r="GP68" s="238"/>
      <c r="GQ68" s="238"/>
      <c r="GR68" s="238"/>
      <c r="GS68" s="238"/>
      <c r="GT68" s="238"/>
      <c r="GU68" s="238"/>
      <c r="GV68" s="238"/>
      <c r="GW68" s="238"/>
      <c r="GX68" s="238"/>
      <c r="GY68" s="238"/>
      <c r="GZ68" s="238"/>
      <c r="HA68" s="238"/>
      <c r="HB68" s="238"/>
      <c r="HC68" s="238"/>
      <c r="HD68" s="238"/>
      <c r="HE68" s="238"/>
      <c r="HF68" s="238"/>
      <c r="HG68" s="238"/>
      <c r="HH68" s="238"/>
      <c r="HI68" s="238"/>
      <c r="HJ68" s="238"/>
      <c r="HK68" s="238"/>
      <c r="HL68" s="238"/>
      <c r="HM68" s="238"/>
      <c r="HN68" s="238"/>
      <c r="HO68" s="238"/>
      <c r="HP68" s="238"/>
      <c r="HQ68" s="238"/>
      <c r="HR68" s="238"/>
      <c r="HS68" s="238"/>
      <c r="HT68" s="238"/>
      <c r="HU68" s="238"/>
      <c r="HV68" s="238"/>
      <c r="HW68" s="238"/>
      <c r="HX68" s="238"/>
      <c r="HY68" s="238"/>
      <c r="HZ68" s="238"/>
      <c r="IA68" s="238"/>
      <c r="IB68" s="238"/>
      <c r="IC68" s="238"/>
      <c r="ID68" s="238"/>
      <c r="IE68" s="238"/>
      <c r="IF68" s="238"/>
      <c r="IG68" s="238"/>
      <c r="IH68" s="238"/>
      <c r="II68" s="238"/>
      <c r="IJ68" s="238"/>
      <c r="IK68" s="238"/>
      <c r="IL68" s="238"/>
      <c r="IM68" s="238"/>
      <c r="IN68" s="238"/>
      <c r="IO68" s="238"/>
      <c r="IP68" s="238"/>
      <c r="IQ68" s="238"/>
      <c r="IR68" s="238"/>
      <c r="IS68" s="238"/>
      <c r="IT68" s="238"/>
      <c r="IU68" s="238"/>
      <c r="IV68" s="238"/>
    </row>
    <row r="69" spans="1:256" s="191" customFormat="1" ht="21">
      <c r="A69" s="238"/>
      <c r="B69" s="253"/>
      <c r="C69" s="238"/>
      <c r="D69" s="238"/>
      <c r="E69" s="238"/>
      <c r="F69" s="238"/>
      <c r="G69" s="238"/>
      <c r="H69" s="238"/>
      <c r="I69" s="208"/>
      <c r="J69" s="209"/>
      <c r="K69" s="20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  <c r="CP69" s="238"/>
      <c r="CQ69" s="238"/>
      <c r="CR69" s="238"/>
      <c r="CS69" s="238"/>
      <c r="CT69" s="238"/>
      <c r="CU69" s="238"/>
      <c r="CV69" s="238"/>
      <c r="CW69" s="238"/>
      <c r="CX69" s="238"/>
      <c r="CY69" s="238"/>
      <c r="CZ69" s="238"/>
      <c r="DA69" s="238"/>
      <c r="DB69" s="238"/>
      <c r="DC69" s="238"/>
      <c r="DD69" s="238"/>
      <c r="DE69" s="238"/>
      <c r="DF69" s="238"/>
      <c r="DG69" s="238"/>
      <c r="DH69" s="238"/>
      <c r="DI69" s="238"/>
      <c r="DJ69" s="238"/>
      <c r="DK69" s="238"/>
      <c r="DL69" s="238"/>
      <c r="DM69" s="238"/>
      <c r="DN69" s="238"/>
      <c r="DO69" s="238"/>
      <c r="DP69" s="238"/>
      <c r="DQ69" s="238"/>
      <c r="DR69" s="238"/>
      <c r="DS69" s="238"/>
      <c r="DT69" s="238"/>
      <c r="DU69" s="238"/>
      <c r="DV69" s="238"/>
      <c r="DW69" s="238"/>
      <c r="DX69" s="238"/>
      <c r="DY69" s="238"/>
      <c r="DZ69" s="238"/>
      <c r="EA69" s="238"/>
      <c r="EB69" s="238"/>
      <c r="EC69" s="238"/>
      <c r="ED69" s="238"/>
      <c r="EE69" s="238"/>
      <c r="EF69" s="238"/>
      <c r="EG69" s="238"/>
      <c r="EH69" s="238"/>
      <c r="EI69" s="238"/>
      <c r="EJ69" s="238"/>
      <c r="EK69" s="238"/>
      <c r="EL69" s="238"/>
      <c r="EM69" s="238"/>
      <c r="EN69" s="238"/>
      <c r="EO69" s="238"/>
      <c r="EP69" s="238"/>
      <c r="EQ69" s="238"/>
      <c r="ER69" s="238"/>
      <c r="ES69" s="238"/>
      <c r="ET69" s="238"/>
      <c r="EU69" s="238"/>
      <c r="EV69" s="238"/>
      <c r="EW69" s="238"/>
      <c r="EX69" s="238"/>
      <c r="EY69" s="238"/>
      <c r="EZ69" s="238"/>
      <c r="FA69" s="238"/>
      <c r="FB69" s="238"/>
      <c r="FC69" s="238"/>
      <c r="FD69" s="238"/>
      <c r="FE69" s="238"/>
      <c r="FF69" s="238"/>
      <c r="FG69" s="238"/>
      <c r="FH69" s="238"/>
      <c r="FI69" s="238"/>
      <c r="FJ69" s="238"/>
      <c r="FK69" s="238"/>
      <c r="FL69" s="238"/>
      <c r="FM69" s="238"/>
      <c r="FN69" s="238"/>
      <c r="FO69" s="238"/>
      <c r="FP69" s="238"/>
      <c r="FQ69" s="238"/>
      <c r="FR69" s="238"/>
      <c r="FS69" s="238"/>
      <c r="FT69" s="238"/>
      <c r="FU69" s="238"/>
      <c r="FV69" s="238"/>
      <c r="FW69" s="238"/>
      <c r="FX69" s="238"/>
      <c r="FY69" s="238"/>
      <c r="FZ69" s="238"/>
      <c r="GA69" s="238"/>
      <c r="GB69" s="238"/>
      <c r="GC69" s="238"/>
      <c r="GD69" s="238"/>
      <c r="GE69" s="238"/>
      <c r="GF69" s="238"/>
      <c r="GG69" s="238"/>
      <c r="GH69" s="238"/>
      <c r="GI69" s="238"/>
      <c r="GJ69" s="238"/>
      <c r="GK69" s="238"/>
      <c r="GL69" s="238"/>
      <c r="GM69" s="238"/>
      <c r="GN69" s="238"/>
      <c r="GO69" s="238"/>
      <c r="GP69" s="238"/>
      <c r="GQ69" s="238"/>
      <c r="GR69" s="238"/>
      <c r="GS69" s="238"/>
      <c r="GT69" s="238"/>
      <c r="GU69" s="238"/>
      <c r="GV69" s="238"/>
      <c r="GW69" s="238"/>
      <c r="GX69" s="238"/>
      <c r="GY69" s="238"/>
      <c r="GZ69" s="238"/>
      <c r="HA69" s="238"/>
      <c r="HB69" s="238"/>
      <c r="HC69" s="238"/>
      <c r="HD69" s="238"/>
      <c r="HE69" s="238"/>
      <c r="HF69" s="238"/>
      <c r="HG69" s="238"/>
      <c r="HH69" s="238"/>
      <c r="HI69" s="238"/>
      <c r="HJ69" s="238"/>
      <c r="HK69" s="238"/>
      <c r="HL69" s="238"/>
      <c r="HM69" s="238"/>
      <c r="HN69" s="238"/>
      <c r="HO69" s="238"/>
      <c r="HP69" s="238"/>
      <c r="HQ69" s="238"/>
      <c r="HR69" s="238"/>
      <c r="HS69" s="238"/>
      <c r="HT69" s="238"/>
      <c r="HU69" s="238"/>
      <c r="HV69" s="238"/>
      <c r="HW69" s="238"/>
      <c r="HX69" s="238"/>
      <c r="HY69" s="238"/>
      <c r="HZ69" s="238"/>
      <c r="IA69" s="238"/>
      <c r="IB69" s="238"/>
      <c r="IC69" s="238"/>
      <c r="ID69" s="238"/>
      <c r="IE69" s="238"/>
      <c r="IF69" s="238"/>
      <c r="IG69" s="238"/>
      <c r="IH69" s="238"/>
      <c r="II69" s="238"/>
      <c r="IJ69" s="238"/>
      <c r="IK69" s="238"/>
      <c r="IL69" s="238"/>
      <c r="IM69" s="238"/>
      <c r="IN69" s="238"/>
      <c r="IO69" s="238"/>
      <c r="IP69" s="238"/>
      <c r="IQ69" s="238"/>
      <c r="IR69" s="238"/>
      <c r="IS69" s="238"/>
      <c r="IT69" s="238"/>
      <c r="IU69" s="238"/>
      <c r="IV69" s="238"/>
    </row>
    <row r="70" spans="1:256" s="191" customFormat="1" ht="21">
      <c r="A70" s="238"/>
      <c r="B70" s="243"/>
      <c r="C70" s="243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/>
      <c r="CI70" s="238"/>
      <c r="CJ70" s="238"/>
      <c r="CK70" s="238"/>
      <c r="CL70" s="238"/>
      <c r="CM70" s="238"/>
      <c r="CN70" s="238"/>
      <c r="CO70" s="238"/>
      <c r="CP70" s="238"/>
      <c r="CQ70" s="238"/>
      <c r="CR70" s="238"/>
      <c r="CS70" s="238"/>
      <c r="CT70" s="238"/>
      <c r="CU70" s="238"/>
      <c r="CV70" s="238"/>
      <c r="CW70" s="238"/>
      <c r="CX70" s="238"/>
      <c r="CY70" s="238"/>
      <c r="CZ70" s="238"/>
      <c r="DA70" s="238"/>
      <c r="DB70" s="238"/>
      <c r="DC70" s="238"/>
      <c r="DD70" s="238"/>
      <c r="DE70" s="238"/>
      <c r="DF70" s="238"/>
      <c r="DG70" s="238"/>
      <c r="DH70" s="238"/>
      <c r="DI70" s="238"/>
      <c r="DJ70" s="238"/>
      <c r="DK70" s="238"/>
      <c r="DL70" s="238"/>
      <c r="DM70" s="238"/>
      <c r="DN70" s="238"/>
      <c r="DO70" s="238"/>
      <c r="DP70" s="238"/>
      <c r="DQ70" s="238"/>
      <c r="DR70" s="238"/>
      <c r="DS70" s="238"/>
      <c r="DT70" s="238"/>
      <c r="DU70" s="238"/>
      <c r="DV70" s="238"/>
      <c r="DW70" s="238"/>
      <c r="DX70" s="238"/>
      <c r="DY70" s="238"/>
      <c r="DZ70" s="238"/>
      <c r="EA70" s="238"/>
      <c r="EB70" s="238"/>
      <c r="EC70" s="238"/>
      <c r="ED70" s="238"/>
      <c r="EE70" s="238"/>
      <c r="EF70" s="238"/>
      <c r="EG70" s="238"/>
      <c r="EH70" s="238"/>
      <c r="EI70" s="238"/>
      <c r="EJ70" s="238"/>
      <c r="EK70" s="238"/>
      <c r="EL70" s="238"/>
      <c r="EM70" s="238"/>
      <c r="EN70" s="238"/>
      <c r="EO70" s="238"/>
      <c r="EP70" s="238"/>
      <c r="EQ70" s="238"/>
      <c r="ER70" s="238"/>
      <c r="ES70" s="238"/>
      <c r="ET70" s="238"/>
      <c r="EU70" s="238"/>
      <c r="EV70" s="238"/>
      <c r="EW70" s="238"/>
      <c r="EX70" s="238"/>
      <c r="EY70" s="238"/>
      <c r="EZ70" s="238"/>
      <c r="FA70" s="238"/>
      <c r="FB70" s="238"/>
      <c r="FC70" s="238"/>
      <c r="FD70" s="238"/>
      <c r="FE70" s="238"/>
      <c r="FF70" s="238"/>
      <c r="FG70" s="238"/>
      <c r="FH70" s="238"/>
      <c r="FI70" s="238"/>
      <c r="FJ70" s="238"/>
      <c r="FK70" s="238"/>
      <c r="FL70" s="238"/>
      <c r="FM70" s="238"/>
      <c r="FN70" s="238"/>
      <c r="FO70" s="238"/>
      <c r="FP70" s="238"/>
      <c r="FQ70" s="238"/>
      <c r="FR70" s="238"/>
      <c r="FS70" s="238"/>
      <c r="FT70" s="238"/>
      <c r="FU70" s="238"/>
      <c r="FV70" s="238"/>
      <c r="FW70" s="238"/>
      <c r="FX70" s="238"/>
      <c r="FY70" s="238"/>
      <c r="FZ70" s="238"/>
      <c r="GA70" s="238"/>
      <c r="GB70" s="238"/>
      <c r="GC70" s="238"/>
      <c r="GD70" s="238"/>
      <c r="GE70" s="238"/>
      <c r="GF70" s="238"/>
      <c r="GG70" s="238"/>
      <c r="GH70" s="238"/>
      <c r="GI70" s="238"/>
      <c r="GJ70" s="238"/>
      <c r="GK70" s="238"/>
      <c r="GL70" s="238"/>
      <c r="GM70" s="238"/>
      <c r="GN70" s="238"/>
      <c r="GO70" s="238"/>
      <c r="GP70" s="238"/>
      <c r="GQ70" s="238"/>
      <c r="GR70" s="238"/>
      <c r="GS70" s="238"/>
      <c r="GT70" s="238"/>
      <c r="GU70" s="238"/>
      <c r="GV70" s="238"/>
      <c r="GW70" s="238"/>
      <c r="GX70" s="238"/>
      <c r="GY70" s="238"/>
      <c r="GZ70" s="238"/>
      <c r="HA70" s="238"/>
      <c r="HB70" s="238"/>
      <c r="HC70" s="238"/>
      <c r="HD70" s="238"/>
      <c r="HE70" s="238"/>
      <c r="HF70" s="238"/>
      <c r="HG70" s="238"/>
      <c r="HH70" s="238"/>
      <c r="HI70" s="238"/>
      <c r="HJ70" s="238"/>
      <c r="HK70" s="238"/>
      <c r="HL70" s="238"/>
      <c r="HM70" s="238"/>
      <c r="HN70" s="238"/>
      <c r="HO70" s="238"/>
      <c r="HP70" s="238"/>
      <c r="HQ70" s="238"/>
      <c r="HR70" s="238"/>
      <c r="HS70" s="238"/>
      <c r="HT70" s="238"/>
      <c r="HU70" s="238"/>
      <c r="HV70" s="238"/>
      <c r="HW70" s="238"/>
      <c r="HX70" s="238"/>
      <c r="HY70" s="238"/>
      <c r="HZ70" s="238"/>
      <c r="IA70" s="238"/>
      <c r="IB70" s="238"/>
      <c r="IC70" s="238"/>
      <c r="ID70" s="238"/>
      <c r="IE70" s="238"/>
      <c r="IF70" s="238"/>
      <c r="IG70" s="238"/>
      <c r="IH70" s="238"/>
      <c r="II70" s="238"/>
      <c r="IJ70" s="238"/>
      <c r="IK70" s="238"/>
      <c r="IL70" s="238"/>
      <c r="IM70" s="238"/>
      <c r="IN70" s="238"/>
      <c r="IO70" s="238"/>
      <c r="IP70" s="238"/>
      <c r="IQ70" s="238"/>
      <c r="IR70" s="238"/>
      <c r="IS70" s="238"/>
      <c r="IT70" s="238"/>
      <c r="IU70" s="238"/>
      <c r="IV70" s="238"/>
    </row>
    <row r="71" spans="1:256" s="191" customFormat="1" ht="21">
      <c r="A71" s="238"/>
      <c r="B71" s="243"/>
      <c r="C71" s="243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8"/>
      <c r="CJ71" s="238"/>
      <c r="CK71" s="238"/>
      <c r="CL71" s="238"/>
      <c r="CM71" s="238"/>
      <c r="CN71" s="238"/>
      <c r="CO71" s="238"/>
      <c r="CP71" s="238"/>
      <c r="CQ71" s="238"/>
      <c r="CR71" s="238"/>
      <c r="CS71" s="238"/>
      <c r="CT71" s="238"/>
      <c r="CU71" s="238"/>
      <c r="CV71" s="238"/>
      <c r="CW71" s="238"/>
      <c r="CX71" s="238"/>
      <c r="CY71" s="238"/>
      <c r="CZ71" s="238"/>
      <c r="DA71" s="238"/>
      <c r="DB71" s="238"/>
      <c r="DC71" s="238"/>
      <c r="DD71" s="238"/>
      <c r="DE71" s="238"/>
      <c r="DF71" s="238"/>
      <c r="DG71" s="238"/>
      <c r="DH71" s="238"/>
      <c r="DI71" s="238"/>
      <c r="DJ71" s="238"/>
      <c r="DK71" s="238"/>
      <c r="DL71" s="238"/>
      <c r="DM71" s="238"/>
      <c r="DN71" s="238"/>
      <c r="DO71" s="238"/>
      <c r="DP71" s="238"/>
      <c r="DQ71" s="238"/>
      <c r="DR71" s="238"/>
      <c r="DS71" s="238"/>
      <c r="DT71" s="238"/>
      <c r="DU71" s="238"/>
      <c r="DV71" s="238"/>
      <c r="DW71" s="238"/>
      <c r="DX71" s="238"/>
      <c r="DY71" s="238"/>
      <c r="DZ71" s="238"/>
      <c r="EA71" s="238"/>
      <c r="EB71" s="238"/>
      <c r="EC71" s="238"/>
      <c r="ED71" s="238"/>
      <c r="EE71" s="238"/>
      <c r="EF71" s="238"/>
      <c r="EG71" s="238"/>
      <c r="EH71" s="238"/>
      <c r="EI71" s="238"/>
      <c r="EJ71" s="238"/>
      <c r="EK71" s="238"/>
      <c r="EL71" s="238"/>
      <c r="EM71" s="238"/>
      <c r="EN71" s="238"/>
      <c r="EO71" s="238"/>
      <c r="EP71" s="238"/>
      <c r="EQ71" s="238"/>
      <c r="ER71" s="238"/>
      <c r="ES71" s="238"/>
      <c r="ET71" s="238"/>
      <c r="EU71" s="238"/>
      <c r="EV71" s="238"/>
      <c r="EW71" s="238"/>
      <c r="EX71" s="238"/>
      <c r="EY71" s="238"/>
      <c r="EZ71" s="238"/>
      <c r="FA71" s="238"/>
      <c r="FB71" s="238"/>
      <c r="FC71" s="238"/>
      <c r="FD71" s="238"/>
      <c r="FE71" s="238"/>
      <c r="FF71" s="238"/>
      <c r="FG71" s="238"/>
      <c r="FH71" s="238"/>
      <c r="FI71" s="238"/>
      <c r="FJ71" s="238"/>
      <c r="FK71" s="238"/>
      <c r="FL71" s="238"/>
      <c r="FM71" s="238"/>
      <c r="FN71" s="238"/>
      <c r="FO71" s="238"/>
      <c r="FP71" s="238"/>
      <c r="FQ71" s="238"/>
      <c r="FR71" s="238"/>
      <c r="FS71" s="238"/>
      <c r="FT71" s="238"/>
      <c r="FU71" s="238"/>
      <c r="FV71" s="238"/>
      <c r="FW71" s="238"/>
      <c r="FX71" s="238"/>
      <c r="FY71" s="238"/>
      <c r="FZ71" s="238"/>
      <c r="GA71" s="238"/>
      <c r="GB71" s="238"/>
      <c r="GC71" s="238"/>
      <c r="GD71" s="238"/>
      <c r="GE71" s="238"/>
      <c r="GF71" s="238"/>
      <c r="GG71" s="238"/>
      <c r="GH71" s="238"/>
      <c r="GI71" s="238"/>
      <c r="GJ71" s="238"/>
      <c r="GK71" s="238"/>
      <c r="GL71" s="238"/>
      <c r="GM71" s="238"/>
      <c r="GN71" s="238"/>
      <c r="GO71" s="238"/>
      <c r="GP71" s="238"/>
      <c r="GQ71" s="238"/>
      <c r="GR71" s="238"/>
      <c r="GS71" s="238"/>
      <c r="GT71" s="238"/>
      <c r="GU71" s="238"/>
      <c r="GV71" s="238"/>
      <c r="GW71" s="238"/>
      <c r="GX71" s="238"/>
      <c r="GY71" s="238"/>
      <c r="GZ71" s="238"/>
      <c r="HA71" s="238"/>
      <c r="HB71" s="238"/>
      <c r="HC71" s="238"/>
      <c r="HD71" s="238"/>
      <c r="HE71" s="238"/>
      <c r="HF71" s="238"/>
      <c r="HG71" s="238"/>
      <c r="HH71" s="238"/>
      <c r="HI71" s="238"/>
      <c r="HJ71" s="238"/>
      <c r="HK71" s="238"/>
      <c r="HL71" s="238"/>
      <c r="HM71" s="238"/>
      <c r="HN71" s="238"/>
      <c r="HO71" s="238"/>
      <c r="HP71" s="238"/>
      <c r="HQ71" s="238"/>
      <c r="HR71" s="238"/>
      <c r="HS71" s="238"/>
      <c r="HT71" s="238"/>
      <c r="HU71" s="238"/>
      <c r="HV71" s="238"/>
      <c r="HW71" s="238"/>
      <c r="HX71" s="238"/>
      <c r="HY71" s="238"/>
      <c r="HZ71" s="238"/>
      <c r="IA71" s="238"/>
      <c r="IB71" s="238"/>
      <c r="IC71" s="238"/>
      <c r="ID71" s="238"/>
      <c r="IE71" s="238"/>
      <c r="IF71" s="238"/>
      <c r="IG71" s="238"/>
      <c r="IH71" s="238"/>
      <c r="II71" s="238"/>
      <c r="IJ71" s="238"/>
      <c r="IK71" s="238"/>
      <c r="IL71" s="238"/>
      <c r="IM71" s="238"/>
      <c r="IN71" s="238"/>
      <c r="IO71" s="238"/>
      <c r="IP71" s="238"/>
      <c r="IQ71" s="238"/>
      <c r="IR71" s="238"/>
      <c r="IS71" s="238"/>
      <c r="IT71" s="238"/>
      <c r="IU71" s="238"/>
      <c r="IV71" s="238"/>
    </row>
    <row r="72" spans="1:256" s="191" customFormat="1" ht="21">
      <c r="A72" s="238"/>
      <c r="B72" s="243"/>
      <c r="C72" s="243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  <c r="CH72" s="238"/>
      <c r="CI72" s="238"/>
      <c r="CJ72" s="238"/>
      <c r="CK72" s="238"/>
      <c r="CL72" s="238"/>
      <c r="CM72" s="238"/>
      <c r="CN72" s="238"/>
      <c r="CO72" s="238"/>
      <c r="CP72" s="238"/>
      <c r="CQ72" s="238"/>
      <c r="CR72" s="238"/>
      <c r="CS72" s="238"/>
      <c r="CT72" s="238"/>
      <c r="CU72" s="238"/>
      <c r="CV72" s="238"/>
      <c r="CW72" s="238"/>
      <c r="CX72" s="238"/>
      <c r="CY72" s="238"/>
      <c r="CZ72" s="238"/>
      <c r="DA72" s="238"/>
      <c r="DB72" s="238"/>
      <c r="DC72" s="238"/>
      <c r="DD72" s="238"/>
      <c r="DE72" s="238"/>
      <c r="DF72" s="238"/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DS72" s="238"/>
      <c r="DT72" s="238"/>
      <c r="DU72" s="238"/>
      <c r="DV72" s="238"/>
      <c r="DW72" s="238"/>
      <c r="DX72" s="238"/>
      <c r="DY72" s="238"/>
      <c r="DZ72" s="238"/>
      <c r="EA72" s="238"/>
      <c r="EB72" s="238"/>
      <c r="EC72" s="238"/>
      <c r="ED72" s="238"/>
      <c r="EE72" s="238"/>
      <c r="EF72" s="238"/>
      <c r="EG72" s="238"/>
      <c r="EH72" s="238"/>
      <c r="EI72" s="238"/>
      <c r="EJ72" s="238"/>
      <c r="EK72" s="238"/>
      <c r="EL72" s="238"/>
      <c r="EM72" s="238"/>
      <c r="EN72" s="238"/>
      <c r="EO72" s="238"/>
      <c r="EP72" s="238"/>
      <c r="EQ72" s="238"/>
      <c r="ER72" s="238"/>
      <c r="ES72" s="238"/>
      <c r="ET72" s="238"/>
      <c r="EU72" s="238"/>
      <c r="EV72" s="238"/>
      <c r="EW72" s="238"/>
      <c r="EX72" s="238"/>
      <c r="EY72" s="238"/>
      <c r="EZ72" s="238"/>
      <c r="FA72" s="238"/>
      <c r="FB72" s="238"/>
      <c r="FC72" s="238"/>
      <c r="FD72" s="238"/>
      <c r="FE72" s="238"/>
      <c r="FF72" s="238"/>
      <c r="FG72" s="238"/>
      <c r="FH72" s="238"/>
      <c r="FI72" s="238"/>
      <c r="FJ72" s="238"/>
      <c r="FK72" s="238"/>
      <c r="FL72" s="238"/>
      <c r="FM72" s="238"/>
      <c r="FN72" s="238"/>
      <c r="FO72" s="238"/>
      <c r="FP72" s="238"/>
      <c r="FQ72" s="238"/>
      <c r="FR72" s="238"/>
      <c r="FS72" s="238"/>
      <c r="FT72" s="238"/>
      <c r="FU72" s="238"/>
      <c r="FV72" s="238"/>
      <c r="FW72" s="238"/>
      <c r="FX72" s="238"/>
      <c r="FY72" s="238"/>
      <c r="FZ72" s="238"/>
      <c r="GA72" s="238"/>
      <c r="GB72" s="238"/>
      <c r="GC72" s="238"/>
      <c r="GD72" s="238"/>
      <c r="GE72" s="238"/>
      <c r="GF72" s="238"/>
      <c r="GG72" s="238"/>
      <c r="GH72" s="238"/>
      <c r="GI72" s="238"/>
      <c r="GJ72" s="238"/>
      <c r="GK72" s="238"/>
      <c r="GL72" s="238"/>
      <c r="GM72" s="238"/>
      <c r="GN72" s="238"/>
      <c r="GO72" s="238"/>
      <c r="GP72" s="238"/>
      <c r="GQ72" s="238"/>
      <c r="GR72" s="238"/>
      <c r="GS72" s="238"/>
      <c r="GT72" s="238"/>
      <c r="GU72" s="238"/>
      <c r="GV72" s="238"/>
      <c r="GW72" s="238"/>
      <c r="GX72" s="238"/>
      <c r="GY72" s="238"/>
      <c r="GZ72" s="238"/>
      <c r="HA72" s="238"/>
      <c r="HB72" s="238"/>
      <c r="HC72" s="238"/>
      <c r="HD72" s="238"/>
      <c r="HE72" s="238"/>
      <c r="HF72" s="238"/>
      <c r="HG72" s="238"/>
      <c r="HH72" s="238"/>
      <c r="HI72" s="238"/>
      <c r="HJ72" s="238"/>
      <c r="HK72" s="238"/>
      <c r="HL72" s="238"/>
      <c r="HM72" s="238"/>
      <c r="HN72" s="238"/>
      <c r="HO72" s="238"/>
      <c r="HP72" s="238"/>
      <c r="HQ72" s="238"/>
      <c r="HR72" s="238"/>
      <c r="HS72" s="238"/>
      <c r="HT72" s="238"/>
      <c r="HU72" s="238"/>
      <c r="HV72" s="238"/>
      <c r="HW72" s="238"/>
      <c r="HX72" s="238"/>
      <c r="HY72" s="238"/>
      <c r="HZ72" s="238"/>
      <c r="IA72" s="238"/>
      <c r="IB72" s="238"/>
      <c r="IC72" s="238"/>
      <c r="ID72" s="238"/>
      <c r="IE72" s="238"/>
      <c r="IF72" s="238"/>
      <c r="IG72" s="238"/>
      <c r="IH72" s="238"/>
      <c r="II72" s="238"/>
      <c r="IJ72" s="238"/>
      <c r="IK72" s="238"/>
      <c r="IL72" s="238"/>
      <c r="IM72" s="238"/>
      <c r="IN72" s="238"/>
      <c r="IO72" s="238"/>
      <c r="IP72" s="238"/>
      <c r="IQ72" s="238"/>
      <c r="IR72" s="238"/>
      <c r="IS72" s="238"/>
      <c r="IT72" s="238"/>
      <c r="IU72" s="238"/>
      <c r="IV72" s="238"/>
    </row>
    <row r="73" spans="1:11" ht="21">
      <c r="A73" s="258" t="s">
        <v>132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6" spans="1:11" ht="21">
      <c r="A76" s="258" t="s">
        <v>176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</row>
    <row r="77" spans="1:11" ht="21">
      <c r="A77" s="258" t="s">
        <v>133</v>
      </c>
      <c r="B77" s="258"/>
      <c r="C77" s="258"/>
      <c r="D77" s="258"/>
      <c r="E77" s="258"/>
      <c r="F77" s="258"/>
      <c r="G77" s="258"/>
      <c r="H77" s="258"/>
      <c r="I77" s="258"/>
      <c r="J77" s="258"/>
      <c r="K77" s="258"/>
    </row>
  </sheetData>
  <sheetProtection/>
  <mergeCells count="12">
    <mergeCell ref="B42:K42"/>
    <mergeCell ref="A73:K73"/>
    <mergeCell ref="A38:K38"/>
    <mergeCell ref="A76:K76"/>
    <mergeCell ref="A77:K77"/>
    <mergeCell ref="B1:K1"/>
    <mergeCell ref="B2:K2"/>
    <mergeCell ref="B3:K3"/>
    <mergeCell ref="A34:K34"/>
    <mergeCell ref="A37:K37"/>
    <mergeCell ref="B40:K40"/>
    <mergeCell ref="B41:K41"/>
  </mergeCells>
  <printOptions/>
  <pageMargins left="0.29" right="0.18" top="0.6" bottom="0.26" header="0.2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SAMPO</dc:creator>
  <cp:keywords/>
  <dc:description/>
  <cp:lastModifiedBy>User</cp:lastModifiedBy>
  <cp:lastPrinted>2021-11-22T07:45:16Z</cp:lastPrinted>
  <dcterms:created xsi:type="dcterms:W3CDTF">2000-04-01T09:36:04Z</dcterms:created>
  <dcterms:modified xsi:type="dcterms:W3CDTF">2022-01-05T04:03:27Z</dcterms:modified>
  <cp:category/>
  <cp:version/>
  <cp:contentType/>
  <cp:contentStatus/>
</cp:coreProperties>
</file>